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don\Dropbox\UfficioStudiCollaborativo\Strategie\Tekta PAD Investing\"/>
    </mc:Choice>
  </mc:AlternateContent>
  <xr:revisionPtr revIDLastSave="0" documentId="13_ncr:1_{49EC0952-DDEB-4995-800C-C1214DDA873A}" xr6:coauthVersionLast="34" xr6:coauthVersionMax="34" xr10:uidLastSave="{00000000-0000-0000-0000-000000000000}"/>
  <workbookProtection workbookAlgorithmName="SHA-512" workbookHashValue="e1TUEtQqij7e14aU8TkPvIJdBye9NCG7kmVpFZ4Fl6VI7esB7ttAHD1JOtjvKsQUkyCU8nbkLXLhYUazGHzcmA==" workbookSaltValue="r+FZ9iQl+ZMpeuVz7tHzxQ==" workbookSpinCount="100000" lockStructure="1"/>
  <bookViews>
    <workbookView xWindow="3045" yWindow="465" windowWidth="16335" windowHeight="27225" xr2:uid="{00000000-000D-0000-FFFF-FFFF00000000}"/>
  </bookViews>
  <sheets>
    <sheet name="Sintesi" sheetId="2" r:id="rId1"/>
    <sheet name="CalcoliPAC" sheetId="3" state="hidden" r:id="rId2"/>
    <sheet name="Compra_e_Tieni" sheetId="6" state="hidden" r:id="rId3"/>
    <sheet name="Dati" sheetId="1" r:id="rId4"/>
    <sheet name="Grafico" sheetId="5" state="hidden" r:id="rId5"/>
  </sheets>
  <definedNames>
    <definedName name="Comm_MAX">Sintesi!$F$18</definedName>
    <definedName name="Comm_Min">Sintesi!$E$18</definedName>
    <definedName name="Comm_Perc">Sintesi!$C$18</definedName>
    <definedName name="diff_perc">CalcoliPAC!$D$2</definedName>
    <definedName name="FoglioDati">CalcoliPAC!$A$2</definedName>
    <definedName name="InvestitoPAC">Sintesi!$F$3</definedName>
    <definedName name="N_MERCATI">Sintesi!$B$7</definedName>
    <definedName name="N_RATE">Sintesi!$B$4</definedName>
    <definedName name="RataETF">Sintesi!$B$8</definedName>
    <definedName name="RataPAC">CalcoliPAC!$C$2</definedName>
    <definedName name="rend_mensile">Sintesi!$B$5</definedName>
    <definedName name="rend_monetario">Sintesi!$C$16</definedName>
    <definedName name="RigaInizio">Sintesi!$C$17</definedName>
  </definedNames>
  <calcPr calcId="179017"/>
</workbook>
</file>

<file path=xl/calcChain.xml><?xml version="1.0" encoding="utf-8"?>
<calcChain xmlns="http://schemas.openxmlformats.org/spreadsheetml/2006/main">
  <c r="B6" i="2" l="1"/>
  <c r="AN42" i="1"/>
  <c r="AN41" i="1"/>
  <c r="AN34" i="1"/>
  <c r="A3" i="1" l="1"/>
  <c r="C4" i="6" l="1"/>
  <c r="AD4" i="6" s="1"/>
  <c r="C2" i="3"/>
  <c r="A5" i="6"/>
  <c r="BI3" i="6"/>
  <c r="BJ3" i="6" s="1"/>
  <c r="BR2" i="6" s="1"/>
  <c r="AC1" i="6"/>
  <c r="W1" i="6"/>
  <c r="Q1" i="6"/>
  <c r="K1" i="6"/>
  <c r="E1" i="6"/>
  <c r="BR7" i="6" l="1"/>
  <c r="AO2" i="5"/>
  <c r="F4" i="6"/>
  <c r="L4" i="6"/>
  <c r="X4" i="6"/>
  <c r="R4" i="6"/>
  <c r="AI4" i="6"/>
  <c r="A6" i="6"/>
  <c r="BV3" i="3"/>
  <c r="BW3" i="3" s="1"/>
  <c r="AM123" i="5"/>
  <c r="AL124" i="5"/>
  <c r="AL125" i="5"/>
  <c r="AL126" i="5"/>
  <c r="AL127" i="5"/>
  <c r="AL128" i="5"/>
  <c r="AL129" i="5"/>
  <c r="AL130" i="5"/>
  <c r="AL131" i="5"/>
  <c r="AL132" i="5"/>
  <c r="AL133" i="5"/>
  <c r="AL134" i="5"/>
  <c r="AL135" i="5"/>
  <c r="CE2" i="3" l="1"/>
  <c r="CE7" i="3"/>
  <c r="A7" i="6"/>
  <c r="A4" i="3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8" i="6" l="1"/>
  <c r="N5" i="3"/>
  <c r="N4" i="3"/>
  <c r="M4" i="3"/>
  <c r="M2" i="3"/>
  <c r="B6" i="3"/>
  <c r="N6" i="3" s="1"/>
  <c r="B5" i="3"/>
  <c r="A9" i="6" l="1"/>
  <c r="B7" i="3"/>
  <c r="AN1" i="3"/>
  <c r="AF1" i="3"/>
  <c r="X1" i="3"/>
  <c r="P1" i="3"/>
  <c r="F1" i="3"/>
  <c r="C105" i="3"/>
  <c r="C72" i="3"/>
  <c r="M26" i="2"/>
  <c r="C12" i="3"/>
  <c r="L27" i="2"/>
  <c r="C53" i="3"/>
  <c r="C35" i="3"/>
  <c r="M38" i="2"/>
  <c r="C110" i="3"/>
  <c r="C42" i="3"/>
  <c r="L13" i="2"/>
  <c r="L4" i="2"/>
  <c r="C92" i="3"/>
  <c r="C82" i="3"/>
  <c r="C120" i="3"/>
  <c r="C117" i="3"/>
  <c r="C125" i="3"/>
  <c r="C6" i="3"/>
  <c r="M23" i="2"/>
  <c r="C63" i="3"/>
  <c r="C104" i="3"/>
  <c r="C86" i="3"/>
  <c r="C60" i="3"/>
  <c r="L10" i="2"/>
  <c r="C83" i="3"/>
  <c r="L34" i="2"/>
  <c r="C46" i="3"/>
  <c r="C50" i="3"/>
  <c r="L21" i="2"/>
  <c r="C75" i="3"/>
  <c r="L11" i="2"/>
  <c r="M5" i="2"/>
  <c r="C78" i="3"/>
  <c r="C69" i="3"/>
  <c r="C68" i="3"/>
  <c r="C23" i="3"/>
  <c r="C67" i="3"/>
  <c r="C14" i="3"/>
  <c r="C26" i="3"/>
  <c r="C94" i="3"/>
  <c r="C109" i="3"/>
  <c r="L24" i="2"/>
  <c r="C121" i="3"/>
  <c r="C5" i="3"/>
  <c r="C21" i="3"/>
  <c r="C31" i="3"/>
  <c r="C30" i="3"/>
  <c r="L17" i="2"/>
  <c r="C107" i="3"/>
  <c r="C71" i="3"/>
  <c r="C115" i="3"/>
  <c r="L5" i="2"/>
  <c r="C16" i="3"/>
  <c r="L9" i="2"/>
  <c r="M20" i="2"/>
  <c r="C40" i="3"/>
  <c r="L20" i="2"/>
  <c r="M14" i="2"/>
  <c r="C41" i="3"/>
  <c r="C101" i="3"/>
  <c r="C80" i="3"/>
  <c r="M37" i="2"/>
  <c r="M29" i="2"/>
  <c r="C85" i="3"/>
  <c r="L15" i="2"/>
  <c r="C33" i="3"/>
  <c r="M12" i="2"/>
  <c r="C93" i="3"/>
  <c r="M15" i="2"/>
  <c r="M7" i="2"/>
  <c r="C76" i="3"/>
  <c r="C114" i="3"/>
  <c r="M31" i="2"/>
  <c r="L29" i="2"/>
  <c r="C56" i="3"/>
  <c r="L23" i="2"/>
  <c r="C123" i="3"/>
  <c r="C57" i="3"/>
  <c r="C13" i="3"/>
  <c r="C7" i="3"/>
  <c r="C11" i="3"/>
  <c r="C25" i="3"/>
  <c r="M27" i="2"/>
  <c r="C8" i="3"/>
  <c r="C18" i="3"/>
  <c r="C44" i="3"/>
  <c r="C45" i="3"/>
  <c r="C19" i="3"/>
  <c r="C47" i="3"/>
  <c r="L33" i="2"/>
  <c r="C62" i="3"/>
  <c r="C74" i="3"/>
  <c r="C29" i="3"/>
  <c r="M8" i="2"/>
  <c r="C119" i="3"/>
  <c r="L2" i="2"/>
  <c r="M25" i="2"/>
  <c r="C97" i="3"/>
  <c r="L8" i="2"/>
  <c r="L30" i="2"/>
  <c r="M18" i="2"/>
  <c r="C108" i="3"/>
  <c r="M32" i="2"/>
  <c r="C61" i="3"/>
  <c r="M33" i="2"/>
  <c r="C28" i="3"/>
  <c r="L28" i="2"/>
  <c r="C54" i="3"/>
  <c r="M28" i="2"/>
  <c r="L18" i="2"/>
  <c r="C95" i="3"/>
  <c r="M16" i="2"/>
  <c r="C38" i="3"/>
  <c r="L3" i="2"/>
  <c r="C24" i="3"/>
  <c r="C4" i="3"/>
  <c r="C103" i="3"/>
  <c r="C49" i="3"/>
  <c r="L37" i="2"/>
  <c r="C77" i="3"/>
  <c r="C89" i="3"/>
  <c r="C20" i="3"/>
  <c r="C106" i="3"/>
  <c r="C39" i="3"/>
  <c r="C32" i="3"/>
  <c r="L6" i="2"/>
  <c r="C10" i="3"/>
  <c r="M13" i="2"/>
  <c r="C102" i="3"/>
  <c r="C55" i="3"/>
  <c r="C51" i="3"/>
  <c r="C66" i="3"/>
  <c r="M6" i="2"/>
  <c r="L26" i="2"/>
  <c r="L22" i="2"/>
  <c r="C34" i="3"/>
  <c r="M3" i="2"/>
  <c r="C100" i="3"/>
  <c r="M2" i="2"/>
  <c r="M4" i="2"/>
  <c r="M22" i="2"/>
  <c r="L32" i="2"/>
  <c r="C79" i="3"/>
  <c r="M11" i="2"/>
  <c r="M19" i="2"/>
  <c r="C81" i="3"/>
  <c r="L16" i="2"/>
  <c r="C37" i="3"/>
  <c r="M30" i="2"/>
  <c r="C118" i="3"/>
  <c r="C9" i="3"/>
  <c r="M10" i="2"/>
  <c r="C73" i="3"/>
  <c r="C36" i="3"/>
  <c r="M35" i="2"/>
  <c r="L12" i="2"/>
  <c r="L7" i="2"/>
  <c r="C122" i="3"/>
  <c r="C15" i="3"/>
  <c r="C22" i="3"/>
  <c r="C84" i="3"/>
  <c r="C64" i="3"/>
  <c r="C58" i="3"/>
  <c r="M34" i="2"/>
  <c r="C112" i="3"/>
  <c r="L36" i="2"/>
  <c r="C27" i="3"/>
  <c r="L19" i="2"/>
  <c r="L35" i="2"/>
  <c r="C88" i="3"/>
  <c r="C52" i="3"/>
  <c r="M21" i="2"/>
  <c r="B17" i="2"/>
  <c r="C99" i="3"/>
  <c r="C111" i="3"/>
  <c r="L25" i="2"/>
  <c r="L14" i="2"/>
  <c r="M9" i="2"/>
  <c r="C65" i="3"/>
  <c r="C113" i="3"/>
  <c r="C70" i="3"/>
  <c r="M36" i="2"/>
  <c r="C116" i="3"/>
  <c r="C87" i="3"/>
  <c r="M17" i="2"/>
  <c r="C48" i="3"/>
  <c r="C43" i="3"/>
  <c r="C91" i="3"/>
  <c r="C124" i="3"/>
  <c r="C96" i="3"/>
  <c r="C90" i="3"/>
  <c r="L31" i="2"/>
  <c r="C59" i="3"/>
  <c r="C17" i="3"/>
  <c r="L38" i="2"/>
  <c r="M24" i="2"/>
  <c r="C98" i="3"/>
  <c r="AL50" i="5" l="1"/>
  <c r="B52" i="6"/>
  <c r="AR52" i="6" s="1"/>
  <c r="BB52" i="3"/>
  <c r="AL65" i="5"/>
  <c r="B67" i="6"/>
  <c r="AR67" i="6" s="1"/>
  <c r="BB67" i="3"/>
  <c r="B13" i="2"/>
  <c r="B55" i="6"/>
  <c r="AR55" i="6" s="1"/>
  <c r="AL53" i="5"/>
  <c r="BB55" i="3"/>
  <c r="BB81" i="3"/>
  <c r="B81" i="6"/>
  <c r="AR81" i="6" s="1"/>
  <c r="AL79" i="5"/>
  <c r="AL69" i="5"/>
  <c r="B71" i="6"/>
  <c r="AR71" i="6" s="1"/>
  <c r="BB71" i="3"/>
  <c r="B88" i="6"/>
  <c r="AR88" i="6" s="1"/>
  <c r="AL86" i="5"/>
  <c r="BB88" i="3"/>
  <c r="AL120" i="5"/>
  <c r="BB122" i="3"/>
  <c r="B122" i="6"/>
  <c r="AR122" i="6" s="1"/>
  <c r="B7" i="6"/>
  <c r="AR7" i="6" s="1"/>
  <c r="AL5" i="5"/>
  <c r="BB7" i="3"/>
  <c r="B103" i="6"/>
  <c r="AR103" i="6" s="1"/>
  <c r="AL101" i="5"/>
  <c r="BB103" i="3"/>
  <c r="BB61" i="3"/>
  <c r="AL59" i="5"/>
  <c r="B61" i="6"/>
  <c r="AR61" i="6" s="1"/>
  <c r="B74" i="6"/>
  <c r="AR74" i="6" s="1"/>
  <c r="AL72" i="5"/>
  <c r="BB74" i="3"/>
  <c r="B107" i="6"/>
  <c r="AR107" i="6" s="1"/>
  <c r="AL105" i="5"/>
  <c r="BB107" i="3"/>
  <c r="B23" i="6"/>
  <c r="AR23" i="6" s="1"/>
  <c r="AL21" i="5"/>
  <c r="BB23" i="3"/>
  <c r="B93" i="6"/>
  <c r="AR93" i="6" s="1"/>
  <c r="AL91" i="5"/>
  <c r="BB93" i="3"/>
  <c r="B59" i="6"/>
  <c r="AR59" i="6" s="1"/>
  <c r="AL57" i="5"/>
  <c r="BB59" i="3"/>
  <c r="B124" i="6"/>
  <c r="AR124" i="6" s="1"/>
  <c r="AL122" i="5"/>
  <c r="BB124" i="3"/>
  <c r="BB49" i="3"/>
  <c r="B49" i="6"/>
  <c r="AR49" i="6" s="1"/>
  <c r="AL47" i="5"/>
  <c r="B13" i="6"/>
  <c r="AR13" i="6" s="1"/>
  <c r="BB13" i="3"/>
  <c r="AL11" i="5"/>
  <c r="AL2" i="5"/>
  <c r="CD7" i="3"/>
  <c r="B4" i="6"/>
  <c r="BQ7" i="6" s="1"/>
  <c r="BT7" i="6" s="1"/>
  <c r="CD2" i="3"/>
  <c r="BB4" i="3"/>
  <c r="B62" i="6"/>
  <c r="AR62" i="6" s="1"/>
  <c r="AL60" i="5"/>
  <c r="BB62" i="3"/>
  <c r="AL66" i="5"/>
  <c r="B68" i="6"/>
  <c r="AR68" i="6" s="1"/>
  <c r="BB68" i="3"/>
  <c r="B60" i="6"/>
  <c r="AR60" i="6" s="1"/>
  <c r="AL58" i="5"/>
  <c r="BB60" i="3"/>
  <c r="AL18" i="5"/>
  <c r="B20" i="6"/>
  <c r="AR20" i="6" s="1"/>
  <c r="BB20" i="3"/>
  <c r="AL96" i="5"/>
  <c r="B98" i="6"/>
  <c r="AR98" i="6" s="1"/>
  <c r="BB98" i="3"/>
  <c r="B41" i="6"/>
  <c r="AR41" i="6" s="1"/>
  <c r="BB41" i="3"/>
  <c r="AL39" i="5"/>
  <c r="B70" i="6"/>
  <c r="AR70" i="6" s="1"/>
  <c r="AL68" i="5"/>
  <c r="BB70" i="3"/>
  <c r="B57" i="6"/>
  <c r="AR57" i="6" s="1"/>
  <c r="BB57" i="3"/>
  <c r="AL55" i="5"/>
  <c r="B24" i="6"/>
  <c r="AR24" i="6" s="1"/>
  <c r="AL22" i="5"/>
  <c r="BB24" i="3"/>
  <c r="B108" i="6"/>
  <c r="AR108" i="6" s="1"/>
  <c r="AL106" i="5"/>
  <c r="BB108" i="3"/>
  <c r="B42" i="6"/>
  <c r="AR42" i="6" s="1"/>
  <c r="AL40" i="5"/>
  <c r="BB42" i="3"/>
  <c r="B30" i="6"/>
  <c r="AR30" i="6" s="1"/>
  <c r="AL28" i="5"/>
  <c r="BB30" i="3"/>
  <c r="BB69" i="3"/>
  <c r="B69" i="6"/>
  <c r="AR69" i="6" s="1"/>
  <c r="AL67" i="5"/>
  <c r="AL84" i="5"/>
  <c r="B86" i="6"/>
  <c r="AR86" i="6" s="1"/>
  <c r="BB86" i="3"/>
  <c r="B102" i="6"/>
  <c r="AR102" i="6" s="1"/>
  <c r="AL100" i="5"/>
  <c r="BB102" i="3"/>
  <c r="B32" i="6"/>
  <c r="AR32" i="6" s="1"/>
  <c r="AL30" i="5"/>
  <c r="BB32" i="3"/>
  <c r="B79" i="6"/>
  <c r="AR79" i="6" s="1"/>
  <c r="AL77" i="5"/>
  <c r="BB79" i="3"/>
  <c r="B113" i="6"/>
  <c r="AR113" i="6" s="1"/>
  <c r="AL111" i="5"/>
  <c r="BB113" i="3"/>
  <c r="AL25" i="5"/>
  <c r="B27" i="6"/>
  <c r="AR27" i="6" s="1"/>
  <c r="BB27" i="3"/>
  <c r="AL121" i="5"/>
  <c r="B123" i="6"/>
  <c r="AR123" i="6" s="1"/>
  <c r="BB123" i="3"/>
  <c r="B47" i="6"/>
  <c r="AR47" i="6" s="1"/>
  <c r="AL45" i="5"/>
  <c r="BB47" i="3"/>
  <c r="AL108" i="5"/>
  <c r="B110" i="6"/>
  <c r="AR110" i="6" s="1"/>
  <c r="BB110" i="3"/>
  <c r="B31" i="6"/>
  <c r="AR31" i="6" s="1"/>
  <c r="AL29" i="5"/>
  <c r="BB31" i="3"/>
  <c r="AL76" i="5"/>
  <c r="B78" i="6"/>
  <c r="AR78" i="6" s="1"/>
  <c r="BB78" i="3"/>
  <c r="B104" i="6"/>
  <c r="AR104" i="6" s="1"/>
  <c r="AL102" i="5"/>
  <c r="BB104" i="3"/>
  <c r="B87" i="6"/>
  <c r="AR87" i="6" s="1"/>
  <c r="AL85" i="5"/>
  <c r="BB87" i="3"/>
  <c r="B91" i="6"/>
  <c r="AR91" i="6" s="1"/>
  <c r="AL89" i="5"/>
  <c r="BB91" i="3"/>
  <c r="CD8" i="3"/>
  <c r="B65" i="6"/>
  <c r="AR65" i="6" s="1"/>
  <c r="BB65" i="3"/>
  <c r="AL63" i="5"/>
  <c r="B36" i="6"/>
  <c r="AR36" i="6" s="1"/>
  <c r="AL34" i="5"/>
  <c r="BB36" i="3"/>
  <c r="B38" i="6"/>
  <c r="AR38" i="6" s="1"/>
  <c r="AL36" i="5"/>
  <c r="BB38" i="3"/>
  <c r="B19" i="6"/>
  <c r="AR19" i="6" s="1"/>
  <c r="AL17" i="5"/>
  <c r="BB19" i="3"/>
  <c r="B21" i="6"/>
  <c r="AR21" i="6" s="1"/>
  <c r="BB21" i="3"/>
  <c r="AL19" i="5"/>
  <c r="B63" i="6"/>
  <c r="AR63" i="6" s="1"/>
  <c r="AL61" i="5"/>
  <c r="BB63" i="3"/>
  <c r="B89" i="6"/>
  <c r="AR89" i="6" s="1"/>
  <c r="AL87" i="5"/>
  <c r="BB89" i="3"/>
  <c r="B112" i="6"/>
  <c r="AR112" i="6" s="1"/>
  <c r="AL110" i="5"/>
  <c r="BB112" i="3"/>
  <c r="AL71" i="5"/>
  <c r="BB73" i="3"/>
  <c r="B73" i="6"/>
  <c r="AR73" i="6" s="1"/>
  <c r="B56" i="6"/>
  <c r="AR56" i="6" s="1"/>
  <c r="AL54" i="5"/>
  <c r="BB56" i="3"/>
  <c r="AL43" i="5"/>
  <c r="B45" i="6"/>
  <c r="AR45" i="6" s="1"/>
  <c r="BB45" i="3"/>
  <c r="AL33" i="5"/>
  <c r="B35" i="6"/>
  <c r="AR35" i="6" s="1"/>
  <c r="BB35" i="3"/>
  <c r="AL3" i="5"/>
  <c r="B5" i="6"/>
  <c r="AR5" i="6" s="1"/>
  <c r="BB5" i="3"/>
  <c r="AL14" i="5"/>
  <c r="B16" i="6"/>
  <c r="AR16" i="6" s="1"/>
  <c r="BB16" i="3"/>
  <c r="AL31" i="5"/>
  <c r="BB33" i="3"/>
  <c r="B33" i="6"/>
  <c r="AR33" i="6" s="1"/>
  <c r="B39" i="6"/>
  <c r="AR39" i="6" s="1"/>
  <c r="AL37" i="5"/>
  <c r="BB39" i="3"/>
  <c r="B12" i="2"/>
  <c r="B15" i="2"/>
  <c r="AL93" i="5"/>
  <c r="B95" i="6"/>
  <c r="AR95" i="6" s="1"/>
  <c r="BB95" i="3"/>
  <c r="B97" i="6"/>
  <c r="AR97" i="6" s="1"/>
  <c r="AL95" i="5"/>
  <c r="BB97" i="3"/>
  <c r="AL42" i="5"/>
  <c r="B44" i="6"/>
  <c r="AR44" i="6" s="1"/>
  <c r="BB44" i="3"/>
  <c r="BB53" i="3"/>
  <c r="AL51" i="5"/>
  <c r="B53" i="6"/>
  <c r="AR53" i="6" s="1"/>
  <c r="AL119" i="5"/>
  <c r="B121" i="6"/>
  <c r="AR121" i="6" s="1"/>
  <c r="BB121" i="3"/>
  <c r="AL73" i="5"/>
  <c r="B75" i="6"/>
  <c r="AR75" i="6" s="1"/>
  <c r="BB75" i="3"/>
  <c r="AL4" i="5"/>
  <c r="B6" i="6"/>
  <c r="AR6" i="6" s="1"/>
  <c r="BB6" i="3"/>
  <c r="AL114" i="5"/>
  <c r="B116" i="6"/>
  <c r="AR116" i="6" s="1"/>
  <c r="BB116" i="3"/>
  <c r="B66" i="6"/>
  <c r="AR66" i="6" s="1"/>
  <c r="AL64" i="5"/>
  <c r="BB66" i="3"/>
  <c r="B90" i="6"/>
  <c r="AR90" i="6" s="1"/>
  <c r="AL88" i="5"/>
  <c r="BB90" i="3"/>
  <c r="B43" i="6"/>
  <c r="AR43" i="6" s="1"/>
  <c r="AL41" i="5"/>
  <c r="BB43" i="3"/>
  <c r="B11" i="2"/>
  <c r="AL56" i="5"/>
  <c r="B58" i="6"/>
  <c r="AR58" i="6" s="1"/>
  <c r="BB58" i="3"/>
  <c r="BB9" i="3"/>
  <c r="AL7" i="5"/>
  <c r="B9" i="6"/>
  <c r="AR9" i="6" s="1"/>
  <c r="AL16" i="5"/>
  <c r="B18" i="6"/>
  <c r="AR18" i="6" s="1"/>
  <c r="BB18" i="3"/>
  <c r="B125" i="6"/>
  <c r="AR125" i="6" s="1"/>
  <c r="CD3" i="3"/>
  <c r="AL123" i="5"/>
  <c r="BB125" i="3"/>
  <c r="AL75" i="5"/>
  <c r="BB77" i="3"/>
  <c r="B77" i="6"/>
  <c r="AR77" i="6" s="1"/>
  <c r="B80" i="6"/>
  <c r="AR80" i="6" s="1"/>
  <c r="AL78" i="5"/>
  <c r="BB80" i="3"/>
  <c r="B100" i="6"/>
  <c r="AR100" i="6" s="1"/>
  <c r="AL98" i="5"/>
  <c r="BB100" i="3"/>
  <c r="AL109" i="5"/>
  <c r="B111" i="6"/>
  <c r="AR111" i="6" s="1"/>
  <c r="BB111" i="3"/>
  <c r="AL62" i="5"/>
  <c r="B64" i="6"/>
  <c r="BB64" i="3"/>
  <c r="B118" i="6"/>
  <c r="AR118" i="6" s="1"/>
  <c r="AL116" i="5"/>
  <c r="BB118" i="3"/>
  <c r="B114" i="6"/>
  <c r="AR114" i="6" s="1"/>
  <c r="AL112" i="5"/>
  <c r="BB114" i="3"/>
  <c r="AL6" i="5"/>
  <c r="B8" i="6"/>
  <c r="AR8" i="6" s="1"/>
  <c r="BB8" i="3"/>
  <c r="B12" i="6"/>
  <c r="AR12" i="6" s="1"/>
  <c r="AL10" i="5"/>
  <c r="BB12" i="3"/>
  <c r="B109" i="6"/>
  <c r="AR109" i="6" s="1"/>
  <c r="AL107" i="5"/>
  <c r="BB109" i="3"/>
  <c r="B50" i="6"/>
  <c r="AR50" i="6" s="1"/>
  <c r="AL48" i="5"/>
  <c r="BB50" i="3"/>
  <c r="B117" i="6"/>
  <c r="AR117" i="6" s="1"/>
  <c r="AL115" i="5"/>
  <c r="BB117" i="3"/>
  <c r="B10" i="6"/>
  <c r="AR10" i="6" s="1"/>
  <c r="AL8" i="5"/>
  <c r="BB10" i="3"/>
  <c r="AL104" i="5"/>
  <c r="B106" i="6"/>
  <c r="AR106" i="6" s="1"/>
  <c r="BB106" i="3"/>
  <c r="AL97" i="5"/>
  <c r="B99" i="6"/>
  <c r="AR99" i="6" s="1"/>
  <c r="BB99" i="3"/>
  <c r="B84" i="6"/>
  <c r="AR84" i="6" s="1"/>
  <c r="AL82" i="5"/>
  <c r="BB84" i="3"/>
  <c r="B14" i="2"/>
  <c r="AL74" i="5"/>
  <c r="B76" i="6"/>
  <c r="AR76" i="6" s="1"/>
  <c r="BB76" i="3"/>
  <c r="B54" i="6"/>
  <c r="AR54" i="6" s="1"/>
  <c r="AL52" i="5"/>
  <c r="BB54" i="3"/>
  <c r="AL117" i="5"/>
  <c r="B119" i="6"/>
  <c r="AR119" i="6" s="1"/>
  <c r="BB119" i="3"/>
  <c r="AL92" i="5"/>
  <c r="B94" i="6"/>
  <c r="AR94" i="6" s="1"/>
  <c r="BB94" i="3"/>
  <c r="AL44" i="5"/>
  <c r="B46" i="6"/>
  <c r="AR46" i="6" s="1"/>
  <c r="BB46" i="3"/>
  <c r="B120" i="6"/>
  <c r="AR120" i="6" s="1"/>
  <c r="AL118" i="5"/>
  <c r="BB120" i="3"/>
  <c r="AL49" i="5"/>
  <c r="B51" i="6"/>
  <c r="AR51" i="6" s="1"/>
  <c r="BB51" i="3"/>
  <c r="B96" i="6"/>
  <c r="AR96" i="6" s="1"/>
  <c r="AL94" i="5"/>
  <c r="BB96" i="3"/>
  <c r="B48" i="6"/>
  <c r="AR48" i="6" s="1"/>
  <c r="AL46" i="5"/>
  <c r="BB48" i="3"/>
  <c r="B34" i="6"/>
  <c r="AR34" i="6" s="1"/>
  <c r="AL32" i="5"/>
  <c r="BB34" i="3"/>
  <c r="AL20" i="5"/>
  <c r="B22" i="6"/>
  <c r="AR22" i="6" s="1"/>
  <c r="BB22" i="3"/>
  <c r="B37" i="6"/>
  <c r="AR37" i="6" s="1"/>
  <c r="BB37" i="3"/>
  <c r="AL35" i="5"/>
  <c r="B25" i="6"/>
  <c r="AR25" i="6" s="1"/>
  <c r="AL23" i="5"/>
  <c r="BB25" i="3"/>
  <c r="AL70" i="5"/>
  <c r="B72" i="6"/>
  <c r="AR72" i="6" s="1"/>
  <c r="BB72" i="3"/>
  <c r="B26" i="6"/>
  <c r="AR26" i="6" s="1"/>
  <c r="AL24" i="5"/>
  <c r="BB26" i="3"/>
  <c r="B82" i="6"/>
  <c r="AR82" i="6" s="1"/>
  <c r="AL80" i="5"/>
  <c r="BB82" i="3"/>
  <c r="B115" i="6"/>
  <c r="AR115" i="6" s="1"/>
  <c r="AL113" i="5"/>
  <c r="BB115" i="3"/>
  <c r="AL15" i="5"/>
  <c r="BB17" i="3"/>
  <c r="B17" i="6"/>
  <c r="AR17" i="6" s="1"/>
  <c r="B101" i="6"/>
  <c r="AR101" i="6" s="1"/>
  <c r="AL99" i="5"/>
  <c r="BB101" i="3"/>
  <c r="B40" i="6"/>
  <c r="AR40" i="6" s="1"/>
  <c r="AL38" i="5"/>
  <c r="BB40" i="3"/>
  <c r="B15" i="6"/>
  <c r="AR15" i="6" s="1"/>
  <c r="AL13" i="5"/>
  <c r="BB15" i="3"/>
  <c r="AL26" i="5"/>
  <c r="B28" i="6"/>
  <c r="AR28" i="6" s="1"/>
  <c r="BB28" i="3"/>
  <c r="B29" i="6"/>
  <c r="AR29" i="6" s="1"/>
  <c r="AL27" i="5"/>
  <c r="BB29" i="3"/>
  <c r="B11" i="6"/>
  <c r="AR11" i="6" s="1"/>
  <c r="AL9" i="5"/>
  <c r="BB11" i="3"/>
  <c r="B105" i="6"/>
  <c r="AR105" i="6" s="1"/>
  <c r="AL103" i="5"/>
  <c r="BB105" i="3"/>
  <c r="AL12" i="5"/>
  <c r="B14" i="6"/>
  <c r="AR14" i="6" s="1"/>
  <c r="BB14" i="3"/>
  <c r="B83" i="6"/>
  <c r="AR83" i="6" s="1"/>
  <c r="AL81" i="5"/>
  <c r="BB83" i="3"/>
  <c r="AL90" i="5"/>
  <c r="B92" i="6"/>
  <c r="AR92" i="6" s="1"/>
  <c r="BB92" i="3"/>
  <c r="AL83" i="5"/>
  <c r="BB85" i="3"/>
  <c r="B85" i="6"/>
  <c r="AR85" i="6" s="1"/>
  <c r="AR64" i="6"/>
  <c r="BQ8" i="6"/>
  <c r="BT8" i="6" s="1"/>
  <c r="AR4" i="6"/>
  <c r="BQ2" i="6"/>
  <c r="BT2" i="6" s="1"/>
  <c r="A10" i="6"/>
  <c r="B8" i="3"/>
  <c r="N7" i="3"/>
  <c r="B8" i="2"/>
  <c r="BQ3" i="6" l="1"/>
  <c r="BT3" i="6" s="1"/>
  <c r="G4" i="3"/>
  <c r="AG4" i="3"/>
  <c r="Q4" i="3"/>
  <c r="Y4" i="3"/>
  <c r="AO4" i="3"/>
  <c r="AV4" i="3" s="1"/>
  <c r="A11" i="6"/>
  <c r="B9" i="3"/>
  <c r="N8" i="3"/>
  <c r="D4" i="3"/>
  <c r="D5" i="3" s="1"/>
  <c r="D6" i="3" s="1"/>
  <c r="D7" i="3" s="1"/>
  <c r="D8" i="3" s="1"/>
  <c r="D9" i="3" s="1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D47" i="3" s="1"/>
  <c r="D48" i="3" s="1"/>
  <c r="D49" i="3" s="1"/>
  <c r="D50" i="3" s="1"/>
  <c r="D51" i="3" s="1"/>
  <c r="D52" i="3" s="1"/>
  <c r="D53" i="3" s="1"/>
  <c r="D54" i="3" s="1"/>
  <c r="D55" i="3" s="1"/>
  <c r="D56" i="3" s="1"/>
  <c r="D57" i="3" s="1"/>
  <c r="D58" i="3" s="1"/>
  <c r="D59" i="3" s="1"/>
  <c r="D60" i="3" s="1"/>
  <c r="D61" i="3" s="1"/>
  <c r="D62" i="3" s="1"/>
  <c r="D63" i="3" s="1"/>
  <c r="D64" i="3" s="1"/>
  <c r="D65" i="3" s="1"/>
  <c r="D66" i="3" s="1"/>
  <c r="D67" i="3" s="1"/>
  <c r="D68" i="3" s="1"/>
  <c r="D69" i="3" s="1"/>
  <c r="D70" i="3" s="1"/>
  <c r="D71" i="3" s="1"/>
  <c r="D72" i="3" s="1"/>
  <c r="D73" i="3" s="1"/>
  <c r="D74" i="3" s="1"/>
  <c r="D75" i="3" s="1"/>
  <c r="D76" i="3" s="1"/>
  <c r="D77" i="3" s="1"/>
  <c r="D78" i="3" s="1"/>
  <c r="D79" i="3" s="1"/>
  <c r="D80" i="3" s="1"/>
  <c r="D81" i="3" s="1"/>
  <c r="D82" i="3" s="1"/>
  <c r="D83" i="3" s="1"/>
  <c r="D84" i="3" s="1"/>
  <c r="D85" i="3" s="1"/>
  <c r="D86" i="3" s="1"/>
  <c r="D87" i="3" s="1"/>
  <c r="D88" i="3" s="1"/>
  <c r="D89" i="3" s="1"/>
  <c r="D90" i="3" s="1"/>
  <c r="D91" i="3" s="1"/>
  <c r="D92" i="3" s="1"/>
  <c r="D93" i="3" s="1"/>
  <c r="D94" i="3" s="1"/>
  <c r="D95" i="3" s="1"/>
  <c r="D96" i="3" s="1"/>
  <c r="D97" i="3" s="1"/>
  <c r="D98" i="3" s="1"/>
  <c r="D99" i="3" s="1"/>
  <c r="D100" i="3" s="1"/>
  <c r="D101" i="3" s="1"/>
  <c r="D102" i="3" s="1"/>
  <c r="D103" i="3" s="1"/>
  <c r="D104" i="3" s="1"/>
  <c r="D105" i="3" s="1"/>
  <c r="D106" i="3" s="1"/>
  <c r="D107" i="3" s="1"/>
  <c r="D108" i="3" s="1"/>
  <c r="D109" i="3" s="1"/>
  <c r="D110" i="3" s="1"/>
  <c r="D111" i="3" s="1"/>
  <c r="D112" i="3" s="1"/>
  <c r="D113" i="3" s="1"/>
  <c r="D114" i="3" s="1"/>
  <c r="D115" i="3" s="1"/>
  <c r="D116" i="3" s="1"/>
  <c r="D117" i="3" s="1"/>
  <c r="D118" i="3" s="1"/>
  <c r="D119" i="3" s="1"/>
  <c r="D120" i="3" s="1"/>
  <c r="D121" i="3" s="1"/>
  <c r="D122" i="3" s="1"/>
  <c r="D123" i="3" s="1"/>
  <c r="D124" i="3" s="1"/>
  <c r="X16" i="3"/>
  <c r="P118" i="3"/>
  <c r="AN53" i="3"/>
  <c r="P9" i="3"/>
  <c r="AN49" i="3"/>
  <c r="AN17" i="3"/>
  <c r="P75" i="3"/>
  <c r="X49" i="3"/>
  <c r="X100" i="3"/>
  <c r="F109" i="3"/>
  <c r="AN73" i="3"/>
  <c r="AF98" i="3"/>
  <c r="AN7" i="3"/>
  <c r="AF9" i="3"/>
  <c r="F93" i="3"/>
  <c r="X72" i="3"/>
  <c r="AN124" i="3"/>
  <c r="X125" i="3"/>
  <c r="P64" i="3"/>
  <c r="X63" i="3"/>
  <c r="F124" i="3"/>
  <c r="X41" i="3"/>
  <c r="AN108" i="3"/>
  <c r="AN26" i="3"/>
  <c r="F100" i="3"/>
  <c r="AF31" i="3"/>
  <c r="F5" i="3"/>
  <c r="AF16" i="3"/>
  <c r="P125" i="3"/>
  <c r="F84" i="3"/>
  <c r="F98" i="3"/>
  <c r="P25" i="3"/>
  <c r="AF106" i="3"/>
  <c r="F9" i="3"/>
  <c r="AN22" i="3"/>
  <c r="P10" i="3"/>
  <c r="AF37" i="3"/>
  <c r="X119" i="3"/>
  <c r="AF84" i="3"/>
  <c r="P82" i="3"/>
  <c r="AF7" i="3"/>
  <c r="AN18" i="3"/>
  <c r="AN86" i="3"/>
  <c r="P78" i="3"/>
  <c r="X29" i="3"/>
  <c r="P61" i="3"/>
  <c r="X110" i="3"/>
  <c r="AN43" i="3"/>
  <c r="F121" i="3"/>
  <c r="F45" i="3"/>
  <c r="AN104" i="3"/>
  <c r="AN67" i="3"/>
  <c r="P115" i="3"/>
  <c r="F16" i="3"/>
  <c r="P84" i="3"/>
  <c r="P45" i="3"/>
  <c r="P101" i="3"/>
  <c r="AF35" i="3"/>
  <c r="AF99" i="3"/>
  <c r="X93" i="3"/>
  <c r="F66" i="3"/>
  <c r="X13" i="3"/>
  <c r="X46" i="3"/>
  <c r="F56" i="3"/>
  <c r="P108" i="3"/>
  <c r="P43" i="3"/>
  <c r="P54" i="3"/>
  <c r="X27" i="3"/>
  <c r="AF58" i="3"/>
  <c r="X71" i="3"/>
  <c r="X30" i="3"/>
  <c r="AF108" i="3"/>
  <c r="AN103" i="3"/>
  <c r="AF85" i="3"/>
  <c r="F94" i="3"/>
  <c r="F80" i="3"/>
  <c r="F52" i="3"/>
  <c r="F35" i="3"/>
  <c r="F108" i="3"/>
  <c r="AN70" i="3"/>
  <c r="AF61" i="3"/>
  <c r="AF51" i="3"/>
  <c r="F88" i="3"/>
  <c r="AF67" i="3"/>
  <c r="P94" i="3"/>
  <c r="F92" i="3"/>
  <c r="X120" i="3"/>
  <c r="AN72" i="3"/>
  <c r="P60" i="3"/>
  <c r="P100" i="3"/>
  <c r="X33" i="3"/>
  <c r="X104" i="3"/>
  <c r="AF10" i="3"/>
  <c r="X88" i="3"/>
  <c r="AF113" i="3"/>
  <c r="X118" i="3"/>
  <c r="X89" i="3"/>
  <c r="X39" i="3"/>
  <c r="AF72" i="3"/>
  <c r="AN16" i="3"/>
  <c r="P77" i="3"/>
  <c r="P90" i="3"/>
  <c r="AF117" i="3"/>
  <c r="AN29" i="3"/>
  <c r="X102" i="3"/>
  <c r="P117" i="3"/>
  <c r="AF46" i="3"/>
  <c r="AF80" i="3"/>
  <c r="AF65" i="3"/>
  <c r="X112" i="3"/>
  <c r="P110" i="3"/>
  <c r="F118" i="3"/>
  <c r="AN62" i="3"/>
  <c r="F49" i="3"/>
  <c r="F77" i="3"/>
  <c r="P23" i="3"/>
  <c r="P30" i="3"/>
  <c r="P86" i="3"/>
  <c r="AF104" i="3"/>
  <c r="X10" i="3"/>
  <c r="F68" i="3"/>
  <c r="AN59" i="3"/>
  <c r="X75" i="3"/>
  <c r="AN63" i="3"/>
  <c r="AN85" i="3"/>
  <c r="F53" i="3"/>
  <c r="F61" i="3"/>
  <c r="F23" i="3"/>
  <c r="AN30" i="3"/>
  <c r="P71" i="3"/>
  <c r="X113" i="3"/>
  <c r="F40" i="3"/>
  <c r="X66" i="3"/>
  <c r="P5" i="3"/>
  <c r="AN125" i="3"/>
  <c r="AN34" i="3"/>
  <c r="AN54" i="3"/>
  <c r="F67" i="3"/>
  <c r="X69" i="3"/>
  <c r="P111" i="3"/>
  <c r="X52" i="3"/>
  <c r="X105" i="3"/>
  <c r="P44" i="3"/>
  <c r="F110" i="3"/>
  <c r="X84" i="3"/>
  <c r="AF112" i="3"/>
  <c r="X115" i="3"/>
  <c r="P34" i="3"/>
  <c r="X20" i="3"/>
  <c r="F4" i="3"/>
  <c r="AN80" i="3"/>
  <c r="P49" i="3"/>
  <c r="P17" i="3"/>
  <c r="X124" i="3"/>
  <c r="AF12" i="3"/>
  <c r="AF86" i="3"/>
  <c r="AF107" i="3"/>
  <c r="AF66" i="3"/>
  <c r="F114" i="3"/>
  <c r="AN42" i="3"/>
  <c r="AF93" i="3"/>
  <c r="F85" i="3"/>
  <c r="AF40" i="3"/>
  <c r="AF45" i="3"/>
  <c r="F15" i="3"/>
  <c r="AF91" i="3"/>
  <c r="P91" i="3"/>
  <c r="X36" i="3"/>
  <c r="P116" i="3"/>
  <c r="AF26" i="3"/>
  <c r="F105" i="3"/>
  <c r="X103" i="3"/>
  <c r="AF60" i="3"/>
  <c r="F29" i="3"/>
  <c r="AF116" i="3"/>
  <c r="AN64" i="3"/>
  <c r="P80" i="3"/>
  <c r="AN13" i="3"/>
  <c r="AF120" i="3"/>
  <c r="AN14" i="3"/>
  <c r="F83" i="3"/>
  <c r="P21" i="3"/>
  <c r="AN123" i="3"/>
  <c r="P79" i="3"/>
  <c r="X19" i="3"/>
  <c r="AN27" i="3"/>
  <c r="F47" i="3"/>
  <c r="AN77" i="3"/>
  <c r="F79" i="3"/>
  <c r="X87" i="3"/>
  <c r="AF103" i="3"/>
  <c r="AF36" i="3"/>
  <c r="AF81" i="3"/>
  <c r="P53" i="3"/>
  <c r="AF55" i="3"/>
  <c r="AF122" i="3"/>
  <c r="P7" i="3"/>
  <c r="AN37" i="3"/>
  <c r="F120" i="3"/>
  <c r="P124" i="3"/>
  <c r="X25" i="3"/>
  <c r="AF32" i="3"/>
  <c r="AN114" i="3"/>
  <c r="AF17" i="3"/>
  <c r="X18" i="3"/>
  <c r="X78" i="3"/>
  <c r="AF95" i="3"/>
  <c r="P103" i="3"/>
  <c r="X85" i="3"/>
  <c r="X94" i="3"/>
  <c r="AN106" i="3"/>
  <c r="AN40" i="3"/>
  <c r="F6" i="3"/>
  <c r="X45" i="3"/>
  <c r="P26" i="3"/>
  <c r="F70" i="3"/>
  <c r="P89" i="3"/>
  <c r="X96" i="3"/>
  <c r="AF77" i="3"/>
  <c r="F125" i="3"/>
  <c r="AF73" i="3"/>
  <c r="P92" i="3"/>
  <c r="AF38" i="3"/>
  <c r="P38" i="3"/>
  <c r="AN60" i="3"/>
  <c r="AF94" i="3"/>
  <c r="AN109" i="3"/>
  <c r="P88" i="3"/>
  <c r="X21" i="3"/>
  <c r="F8" i="3"/>
  <c r="AN46" i="3"/>
  <c r="X107" i="3"/>
  <c r="AN41" i="3"/>
  <c r="AN91" i="3"/>
  <c r="P41" i="3"/>
  <c r="X92" i="3"/>
  <c r="F128" i="3"/>
  <c r="F46" i="3"/>
  <c r="AN66" i="3"/>
  <c r="F37" i="3"/>
  <c r="X35" i="3"/>
  <c r="P83" i="3"/>
  <c r="AN47" i="3"/>
  <c r="AF43" i="3"/>
  <c r="AN51" i="3"/>
  <c r="X12" i="3"/>
  <c r="F42" i="3"/>
  <c r="P107" i="3"/>
  <c r="F91" i="3"/>
  <c r="F122" i="3"/>
  <c r="X121" i="3"/>
  <c r="P47" i="3"/>
  <c r="X53" i="3"/>
  <c r="F10" i="3"/>
  <c r="X5" i="3"/>
  <c r="AN90" i="3"/>
  <c r="X26" i="3"/>
  <c r="AN55" i="3"/>
  <c r="AF39" i="3"/>
  <c r="AN82" i="3"/>
  <c r="AF52" i="3"/>
  <c r="AN57" i="3"/>
  <c r="F65" i="3"/>
  <c r="AF88" i="3"/>
  <c r="F69" i="3"/>
  <c r="F87" i="3"/>
  <c r="AN68" i="3"/>
  <c r="AN36" i="3"/>
  <c r="AF56" i="3"/>
  <c r="AN65" i="3"/>
  <c r="AN31" i="3"/>
  <c r="F115" i="3"/>
  <c r="X114" i="3"/>
  <c r="AN71" i="3"/>
  <c r="P120" i="3"/>
  <c r="AF57" i="3"/>
  <c r="P121" i="3"/>
  <c r="AF25" i="3"/>
  <c r="F90" i="3"/>
  <c r="AN56" i="3"/>
  <c r="X54" i="3"/>
  <c r="AN10" i="3"/>
  <c r="F43" i="3"/>
  <c r="F30" i="3"/>
  <c r="X91" i="3"/>
  <c r="AF76" i="3"/>
  <c r="AN122" i="3"/>
  <c r="X15" i="3"/>
  <c r="P102" i="3"/>
  <c r="F89" i="3"/>
  <c r="P69" i="3"/>
  <c r="AF63" i="3"/>
  <c r="AN4" i="3"/>
  <c r="P57" i="3"/>
  <c r="P4" i="3"/>
  <c r="X73" i="3"/>
  <c r="X79" i="3"/>
  <c r="AN117" i="3"/>
  <c r="AN20" i="3"/>
  <c r="AN95" i="3"/>
  <c r="P31" i="3"/>
  <c r="F60" i="3"/>
  <c r="AN69" i="3"/>
  <c r="X106" i="3"/>
  <c r="P14" i="3"/>
  <c r="AN99" i="3"/>
  <c r="AF8" i="3"/>
  <c r="F58" i="3"/>
  <c r="F51" i="3"/>
  <c r="F50" i="3"/>
  <c r="AN118" i="3"/>
  <c r="F19" i="3"/>
  <c r="AF20" i="3"/>
  <c r="F71" i="3"/>
  <c r="AN105" i="3"/>
  <c r="P16" i="3"/>
  <c r="P15" i="3"/>
  <c r="F119" i="3"/>
  <c r="AN110" i="3"/>
  <c r="F24" i="3"/>
  <c r="AF62" i="3"/>
  <c r="AF83" i="3"/>
  <c r="F26" i="3"/>
  <c r="AF33" i="3"/>
  <c r="AF42" i="3"/>
  <c r="X101" i="3"/>
  <c r="X58" i="3"/>
  <c r="X60" i="3"/>
  <c r="AN98" i="3"/>
  <c r="F18" i="3"/>
  <c r="F54" i="3"/>
  <c r="AF101" i="3"/>
  <c r="AF21" i="3"/>
  <c r="X68" i="3"/>
  <c r="AF75" i="3"/>
  <c r="F27" i="3"/>
  <c r="P70" i="3"/>
  <c r="F3" i="3"/>
  <c r="AF118" i="3"/>
  <c r="AF30" i="3"/>
  <c r="X90" i="3"/>
  <c r="AF110" i="3"/>
  <c r="AF29" i="3"/>
  <c r="F17" i="3"/>
  <c r="P85" i="3"/>
  <c r="AN121" i="3"/>
  <c r="AN24" i="3"/>
  <c r="F102" i="3"/>
  <c r="F104" i="3"/>
  <c r="AF71" i="3"/>
  <c r="AN15" i="3"/>
  <c r="F32" i="3"/>
  <c r="P87" i="3"/>
  <c r="X38" i="3"/>
  <c r="AF41" i="3"/>
  <c r="X111" i="3"/>
  <c r="P35" i="3"/>
  <c r="F13" i="3"/>
  <c r="X6" i="3"/>
  <c r="AF69" i="3"/>
  <c r="X76" i="3"/>
  <c r="AN8" i="3"/>
  <c r="F38" i="3"/>
  <c r="P97" i="3"/>
  <c r="F129" i="3"/>
  <c r="AF53" i="3"/>
  <c r="F113" i="3"/>
  <c r="F82" i="3"/>
  <c r="P42" i="3"/>
  <c r="M7" i="3"/>
  <c r="AF24" i="3"/>
  <c r="X24" i="3"/>
  <c r="F112" i="3"/>
  <c r="P52" i="3"/>
  <c r="P67" i="3"/>
  <c r="AN32" i="3"/>
  <c r="F103" i="3"/>
  <c r="X117" i="3"/>
  <c r="X123" i="3"/>
  <c r="X109" i="3"/>
  <c r="F111" i="3"/>
  <c r="AN76" i="3"/>
  <c r="AN88" i="3"/>
  <c r="X81" i="3"/>
  <c r="AF115" i="3"/>
  <c r="X77" i="3"/>
  <c r="AN19" i="3"/>
  <c r="F101" i="3"/>
  <c r="F75" i="3"/>
  <c r="AN96" i="3"/>
  <c r="AN78" i="3"/>
  <c r="F48" i="3"/>
  <c r="AF54" i="3"/>
  <c r="AN97" i="3"/>
  <c r="F64" i="3"/>
  <c r="P33" i="3"/>
  <c r="P105" i="3"/>
  <c r="AF27" i="3"/>
  <c r="X70" i="3"/>
  <c r="X56" i="3"/>
  <c r="F59" i="3"/>
  <c r="AN6" i="3"/>
  <c r="P50" i="3"/>
  <c r="AN12" i="3"/>
  <c r="P11" i="3"/>
  <c r="F28" i="3"/>
  <c r="X82" i="3"/>
  <c r="X9" i="3"/>
  <c r="F33" i="3"/>
  <c r="AF18" i="3"/>
  <c r="P123" i="3"/>
  <c r="X32" i="3"/>
  <c r="AN35" i="3"/>
  <c r="AF89" i="3"/>
  <c r="AF49" i="3"/>
  <c r="F127" i="3"/>
  <c r="AF96" i="3"/>
  <c r="P6" i="3"/>
  <c r="P48" i="3"/>
  <c r="P27" i="3"/>
  <c r="AN74" i="3"/>
  <c r="AN119" i="3"/>
  <c r="AF114" i="3"/>
  <c r="P32" i="3"/>
  <c r="AN44" i="3"/>
  <c r="F41" i="3"/>
  <c r="P29" i="3"/>
  <c r="X59" i="3"/>
  <c r="AF97" i="3"/>
  <c r="AN52" i="3"/>
  <c r="AN33" i="3"/>
  <c r="X99" i="3"/>
  <c r="X8" i="3"/>
  <c r="P63" i="3"/>
  <c r="AN11" i="3"/>
  <c r="F20" i="3"/>
  <c r="P109" i="3"/>
  <c r="AF34" i="3"/>
  <c r="AN9" i="3"/>
  <c r="F63" i="3"/>
  <c r="F96" i="3"/>
  <c r="F31" i="3"/>
  <c r="AN5" i="3"/>
  <c r="X42" i="3"/>
  <c r="F78" i="3"/>
  <c r="X50" i="3"/>
  <c r="P12" i="3"/>
  <c r="AF11" i="3"/>
  <c r="F97" i="3"/>
  <c r="AF28" i="3"/>
  <c r="F57" i="3"/>
  <c r="X4" i="3"/>
  <c r="X61" i="3"/>
  <c r="AF79" i="3"/>
  <c r="X14" i="3"/>
  <c r="P106" i="3"/>
  <c r="X122" i="3"/>
  <c r="AN3" i="3"/>
  <c r="X116" i="3"/>
  <c r="F39" i="3"/>
  <c r="F72" i="3"/>
  <c r="AF23" i="3"/>
  <c r="F76" i="3"/>
  <c r="F22" i="3"/>
  <c r="F81" i="3"/>
  <c r="AF123" i="3"/>
  <c r="P28" i="3"/>
  <c r="AF102" i="3"/>
  <c r="AF6" i="3"/>
  <c r="AN39" i="3"/>
  <c r="F86" i="3"/>
  <c r="P76" i="3"/>
  <c r="AN21" i="3"/>
  <c r="P98" i="3"/>
  <c r="AF19" i="3"/>
  <c r="AN92" i="3"/>
  <c r="P99" i="3"/>
  <c r="X51" i="3"/>
  <c r="X44" i="3"/>
  <c r="F95" i="3"/>
  <c r="P51" i="3"/>
  <c r="AF100" i="3"/>
  <c r="P66" i="3"/>
  <c r="P96" i="3"/>
  <c r="P95" i="3"/>
  <c r="X62" i="3"/>
  <c r="AF3" i="3"/>
  <c r="F14" i="3"/>
  <c r="P18" i="3"/>
  <c r="AF22" i="3"/>
  <c r="X64" i="3"/>
  <c r="X48" i="3"/>
  <c r="P72" i="3"/>
  <c r="X3" i="3"/>
  <c r="AN81" i="3"/>
  <c r="X23" i="3"/>
  <c r="AF109" i="3"/>
  <c r="P81" i="3"/>
  <c r="F126" i="3"/>
  <c r="P104" i="3"/>
  <c r="AN79" i="3"/>
  <c r="X34" i="3"/>
  <c r="P93" i="3"/>
  <c r="F34" i="3"/>
  <c r="AF92" i="3"/>
  <c r="AF74" i="3"/>
  <c r="F123" i="3"/>
  <c r="AN23" i="3"/>
  <c r="P114" i="3"/>
  <c r="F106" i="3"/>
  <c r="AF78" i="3"/>
  <c r="AF87" i="3"/>
  <c r="AF4" i="3"/>
  <c r="X57" i="3"/>
  <c r="AN120" i="3"/>
  <c r="X7" i="3"/>
  <c r="X43" i="3"/>
  <c r="AN50" i="3"/>
  <c r="P37" i="3"/>
  <c r="F36" i="3"/>
  <c r="X83" i="3"/>
  <c r="F12" i="3"/>
  <c r="AN111" i="3"/>
  <c r="P13" i="3"/>
  <c r="X95" i="3"/>
  <c r="P36" i="3"/>
  <c r="F99" i="3"/>
  <c r="AN101" i="3"/>
  <c r="AF47" i="3"/>
  <c r="P59" i="3"/>
  <c r="AF5" i="3"/>
  <c r="AN84" i="3"/>
  <c r="F107" i="3"/>
  <c r="P46" i="3"/>
  <c r="AF119" i="3"/>
  <c r="P119" i="3"/>
  <c r="X37" i="3"/>
  <c r="P65" i="3"/>
  <c r="P56" i="3"/>
  <c r="P112" i="3"/>
  <c r="X55" i="3"/>
  <c r="AN89" i="3"/>
  <c r="P40" i="3"/>
  <c r="P73" i="3"/>
  <c r="P19" i="3"/>
  <c r="AN38" i="3"/>
  <c r="AN87" i="3"/>
  <c r="AN61" i="3"/>
  <c r="AF121" i="3"/>
  <c r="F73" i="3"/>
  <c r="AN102" i="3"/>
  <c r="AN48" i="3"/>
  <c r="X31" i="3"/>
  <c r="AF125" i="3"/>
  <c r="F62" i="3"/>
  <c r="X11" i="3"/>
  <c r="P58" i="3"/>
  <c r="F116" i="3"/>
  <c r="X67" i="3"/>
  <c r="X108" i="3"/>
  <c r="AF90" i="3"/>
  <c r="AF105" i="3"/>
  <c r="F117" i="3"/>
  <c r="AF64" i="3"/>
  <c r="P20" i="3"/>
  <c r="AN115" i="3"/>
  <c r="AN28" i="3"/>
  <c r="P22" i="3"/>
  <c r="AN113" i="3"/>
  <c r="AN94" i="3"/>
  <c r="F11" i="3"/>
  <c r="X97" i="3"/>
  <c r="P3" i="3"/>
  <c r="AF13" i="3"/>
  <c r="X17" i="3"/>
  <c r="X65" i="3"/>
  <c r="AF48" i="3"/>
  <c r="AF44" i="3"/>
  <c r="P68" i="3"/>
  <c r="P122" i="3"/>
  <c r="X74" i="3"/>
  <c r="F21" i="3"/>
  <c r="P74" i="3"/>
  <c r="AN25" i="3"/>
  <c r="AN107" i="3"/>
  <c r="AF50" i="3"/>
  <c r="X86" i="3"/>
  <c r="AF14" i="3"/>
  <c r="P113" i="3"/>
  <c r="P8" i="3"/>
  <c r="X40" i="3"/>
  <c r="P62" i="3"/>
  <c r="AF15" i="3"/>
  <c r="AF70" i="3"/>
  <c r="F7" i="3"/>
  <c r="AF82" i="3"/>
  <c r="P55" i="3"/>
  <c r="X22" i="3"/>
  <c r="AN83" i="3"/>
  <c r="F55" i="3"/>
  <c r="F74" i="3"/>
  <c r="AF68" i="3"/>
  <c r="AN93" i="3"/>
  <c r="AN45" i="3"/>
  <c r="AF59" i="3"/>
  <c r="AN75" i="3"/>
  <c r="F44" i="3"/>
  <c r="X80" i="3"/>
  <c r="F25" i="3"/>
  <c r="AF124" i="3"/>
  <c r="AN112" i="3"/>
  <c r="P24" i="3"/>
  <c r="AN116" i="3"/>
  <c r="AN100" i="3"/>
  <c r="X47" i="3"/>
  <c r="P39" i="3"/>
  <c r="AN58" i="3"/>
  <c r="AF111" i="3"/>
  <c r="X28" i="3"/>
  <c r="X98" i="3"/>
  <c r="Q112" i="6" l="1"/>
  <c r="K37" i="6"/>
  <c r="K62" i="6"/>
  <c r="K24" i="6"/>
  <c r="E33" i="6"/>
  <c r="K83" i="6"/>
  <c r="W4" i="6"/>
  <c r="Y4" i="6" s="1"/>
  <c r="Z4" i="6" s="1"/>
  <c r="Q97" i="6"/>
  <c r="K97" i="6"/>
  <c r="AC74" i="6"/>
  <c r="AC11" i="6"/>
  <c r="AX11" i="6" s="1"/>
  <c r="BD11" i="6" s="1"/>
  <c r="K72" i="6"/>
  <c r="Q92" i="6"/>
  <c r="E96" i="6"/>
  <c r="W111" i="6"/>
  <c r="W49" i="6"/>
  <c r="W65" i="6"/>
  <c r="E77" i="6"/>
  <c r="Q40" i="6"/>
  <c r="E57" i="6"/>
  <c r="E99" i="6"/>
  <c r="Q61" i="6"/>
  <c r="W87" i="6"/>
  <c r="E11" i="6"/>
  <c r="E38" i="6"/>
  <c r="Q98" i="6"/>
  <c r="K63" i="6"/>
  <c r="Q48" i="6"/>
  <c r="K41" i="6"/>
  <c r="E14" i="6"/>
  <c r="K119" i="6"/>
  <c r="W89" i="6"/>
  <c r="W80" i="6"/>
  <c r="W48" i="6"/>
  <c r="K8" i="6"/>
  <c r="W47" i="6"/>
  <c r="K20" i="6"/>
  <c r="K55" i="6"/>
  <c r="W78" i="6"/>
  <c r="AC94" i="6"/>
  <c r="AC8" i="6"/>
  <c r="K42" i="6"/>
  <c r="Q8" i="6"/>
  <c r="AV8" i="6" s="1"/>
  <c r="BB8" i="6" s="1"/>
  <c r="E10" i="6"/>
  <c r="AT10" i="6" s="1"/>
  <c r="AZ10" i="6" s="1"/>
  <c r="AC91" i="6"/>
  <c r="K81" i="6"/>
  <c r="Q122" i="6"/>
  <c r="E61" i="6"/>
  <c r="W46" i="6"/>
  <c r="AC50" i="6"/>
  <c r="K113" i="6"/>
  <c r="Q64" i="6"/>
  <c r="Q62" i="6"/>
  <c r="Q35" i="6"/>
  <c r="E106" i="6"/>
  <c r="E111" i="6"/>
  <c r="Q76" i="6"/>
  <c r="K27" i="6"/>
  <c r="Q99" i="6"/>
  <c r="Q53" i="6"/>
  <c r="AC41" i="6"/>
  <c r="E63" i="6"/>
  <c r="AC58" i="6"/>
  <c r="E53" i="6"/>
  <c r="K117" i="6"/>
  <c r="E49" i="6"/>
  <c r="W14" i="6"/>
  <c r="AC35" i="6"/>
  <c r="Q9" i="6"/>
  <c r="W5" i="6"/>
  <c r="K114" i="6"/>
  <c r="Q109" i="6"/>
  <c r="W69" i="6"/>
  <c r="K65" i="6"/>
  <c r="AC33" i="6"/>
  <c r="K47" i="6"/>
  <c r="Q107" i="6"/>
  <c r="W18" i="6"/>
  <c r="W119" i="6"/>
  <c r="AC85" i="6"/>
  <c r="Q102" i="6"/>
  <c r="Q65" i="6"/>
  <c r="Q86" i="6"/>
  <c r="AC112" i="6"/>
  <c r="E97" i="6"/>
  <c r="W82" i="6"/>
  <c r="AC23" i="6"/>
  <c r="Q123" i="6"/>
  <c r="Q6" i="6"/>
  <c r="E82" i="6"/>
  <c r="AC52" i="6"/>
  <c r="Q121" i="6"/>
  <c r="AC46" i="6"/>
  <c r="W109" i="6"/>
  <c r="K106" i="6"/>
  <c r="AC63" i="6"/>
  <c r="AC29" i="6"/>
  <c r="Q43" i="6"/>
  <c r="W50" i="6"/>
  <c r="AC113" i="6"/>
  <c r="W64" i="6"/>
  <c r="E37" i="6"/>
  <c r="E123" i="6"/>
  <c r="W125" i="6"/>
  <c r="AW125" i="6" s="1"/>
  <c r="K25" i="6"/>
  <c r="Q117" i="6"/>
  <c r="W71" i="6"/>
  <c r="E119" i="6"/>
  <c r="AC38" i="6"/>
  <c r="E13" i="6"/>
  <c r="K92" i="6"/>
  <c r="Q87" i="6"/>
  <c r="W76" i="6"/>
  <c r="K48" i="6"/>
  <c r="W113" i="6"/>
  <c r="Q46" i="6"/>
  <c r="W66" i="6"/>
  <c r="W97" i="6"/>
  <c r="K66" i="6"/>
  <c r="W19" i="6"/>
  <c r="E98" i="6"/>
  <c r="E122" i="6"/>
  <c r="E104" i="6"/>
  <c r="K15" i="6"/>
  <c r="K28" i="6"/>
  <c r="E8" i="6"/>
  <c r="AT8" i="6" s="1"/>
  <c r="AZ8" i="6" s="1"/>
  <c r="W73" i="6"/>
  <c r="E79" i="6"/>
  <c r="Q91" i="6"/>
  <c r="AC9" i="6"/>
  <c r="AX9" i="6" s="1"/>
  <c r="BD9" i="6" s="1"/>
  <c r="Q88" i="6"/>
  <c r="Q13" i="6"/>
  <c r="W107" i="6"/>
  <c r="K39" i="6"/>
  <c r="K11" i="6"/>
  <c r="AU11" i="6" s="1"/>
  <c r="BA11" i="6" s="1"/>
  <c r="K105" i="6"/>
  <c r="E84" i="6"/>
  <c r="Q75" i="6"/>
  <c r="E102" i="6"/>
  <c r="K16" i="6"/>
  <c r="E75" i="6"/>
  <c r="W117" i="6"/>
  <c r="E125" i="6"/>
  <c r="AT125" i="6" s="1"/>
  <c r="AC77" i="6"/>
  <c r="E30" i="6"/>
  <c r="AC62" i="6"/>
  <c r="W10" i="6"/>
  <c r="AW10" i="6" s="1"/>
  <c r="BC10" i="6" s="1"/>
  <c r="E66" i="6"/>
  <c r="W86" i="6"/>
  <c r="AC107" i="6"/>
  <c r="W11" i="6"/>
  <c r="E78" i="6"/>
  <c r="K125" i="6"/>
  <c r="AU125" i="6" s="1"/>
  <c r="W22" i="6"/>
  <c r="AC24" i="6"/>
  <c r="AC105" i="6"/>
  <c r="Q83" i="6"/>
  <c r="K95" i="6"/>
  <c r="W77" i="6"/>
  <c r="E47" i="6"/>
  <c r="E43" i="6"/>
  <c r="AC116" i="6"/>
  <c r="Q104" i="6"/>
  <c r="Q93" i="6"/>
  <c r="W12" i="6"/>
  <c r="W74" i="6"/>
  <c r="W90" i="6"/>
  <c r="Q31" i="6"/>
  <c r="W16" i="6"/>
  <c r="E103" i="6"/>
  <c r="AC121" i="6"/>
  <c r="E71" i="6"/>
  <c r="K19" i="6"/>
  <c r="K35" i="6"/>
  <c r="Q96" i="6"/>
  <c r="AC27" i="6"/>
  <c r="AC10" i="6"/>
  <c r="Q116" i="6"/>
  <c r="Q33" i="6"/>
  <c r="W99" i="6"/>
  <c r="Q124" i="6"/>
  <c r="Q59" i="6"/>
  <c r="W100" i="6"/>
  <c r="K98" i="6"/>
  <c r="E5" i="6"/>
  <c r="E91" i="6"/>
  <c r="K85" i="6"/>
  <c r="W20" i="6"/>
  <c r="W123" i="6"/>
  <c r="Q21" i="6"/>
  <c r="K89" i="6"/>
  <c r="Q19" i="6"/>
  <c r="Q54" i="6"/>
  <c r="W124" i="6"/>
  <c r="K100" i="6"/>
  <c r="W35" i="6"/>
  <c r="K17" i="6"/>
  <c r="K46" i="6"/>
  <c r="AC12" i="6"/>
  <c r="K33" i="6"/>
  <c r="W31" i="6"/>
  <c r="AC59" i="6"/>
  <c r="E17" i="6"/>
  <c r="E19" i="6"/>
  <c r="E101" i="6"/>
  <c r="K90" i="6"/>
  <c r="E70" i="6"/>
  <c r="K79" i="6"/>
  <c r="AC56" i="6"/>
  <c r="Q17" i="6"/>
  <c r="K60" i="6"/>
  <c r="K101" i="6"/>
  <c r="K49" i="6"/>
  <c r="AC25" i="6"/>
  <c r="Q80" i="6"/>
  <c r="AC111" i="6"/>
  <c r="E100" i="6"/>
  <c r="Q32" i="6"/>
  <c r="W29" i="6"/>
  <c r="AC118" i="6"/>
  <c r="W68" i="6"/>
  <c r="Q82" i="6"/>
  <c r="K26" i="6"/>
  <c r="AC123" i="6"/>
  <c r="E90" i="6"/>
  <c r="E7" i="6"/>
  <c r="AC72" i="6"/>
  <c r="K45" i="6"/>
  <c r="AC80" i="6"/>
  <c r="W92" i="6"/>
  <c r="Q108" i="6"/>
  <c r="AC48" i="6"/>
  <c r="AC26" i="6"/>
  <c r="AC32" i="6"/>
  <c r="W110" i="6"/>
  <c r="E50" i="6"/>
  <c r="K73" i="6"/>
  <c r="Q111" i="6"/>
  <c r="Q45" i="6"/>
  <c r="K21" i="6"/>
  <c r="W25" i="6"/>
  <c r="E113" i="6"/>
  <c r="Q120" i="6"/>
  <c r="K84" i="6"/>
  <c r="E4" i="6"/>
  <c r="G4" i="6" s="1"/>
  <c r="H4" i="6" s="1"/>
  <c r="I4" i="6" s="1"/>
  <c r="H4" i="3"/>
  <c r="BG4" i="3" s="1"/>
  <c r="BM4" i="3" s="1"/>
  <c r="K29" i="6"/>
  <c r="K51" i="6"/>
  <c r="AC21" i="6"/>
  <c r="AC108" i="6"/>
  <c r="K107" i="6"/>
  <c r="Q90" i="6"/>
  <c r="E51" i="6"/>
  <c r="E81" i="6"/>
  <c r="K88" i="6"/>
  <c r="E6" i="6"/>
  <c r="AT6" i="6" s="1"/>
  <c r="AZ6" i="6" s="1"/>
  <c r="E83" i="6"/>
  <c r="K121" i="6"/>
  <c r="Q23" i="6"/>
  <c r="E92" i="6"/>
  <c r="E16" i="6"/>
  <c r="Q20" i="6"/>
  <c r="Q14" i="6"/>
  <c r="K50" i="6"/>
  <c r="E64" i="6"/>
  <c r="Q41" i="6"/>
  <c r="E68" i="6"/>
  <c r="W30" i="6"/>
  <c r="E58" i="6"/>
  <c r="AC19" i="6"/>
  <c r="K77" i="6"/>
  <c r="AC40" i="6"/>
  <c r="AC14" i="6"/>
  <c r="W57" i="6"/>
  <c r="Q7" i="6"/>
  <c r="K94" i="6"/>
  <c r="K115" i="6"/>
  <c r="K34" i="6"/>
  <c r="K74" i="6"/>
  <c r="K12" i="6"/>
  <c r="W59" i="6"/>
  <c r="E124" i="6"/>
  <c r="W28" i="6"/>
  <c r="W118" i="6"/>
  <c r="W8" i="6"/>
  <c r="E74" i="6"/>
  <c r="E25" i="6"/>
  <c r="AC106" i="6"/>
  <c r="W120" i="6"/>
  <c r="K120" i="6"/>
  <c r="AC66" i="6"/>
  <c r="W67" i="6"/>
  <c r="AC67" i="6"/>
  <c r="Q115" i="6"/>
  <c r="E34" i="6"/>
  <c r="Q67" i="6"/>
  <c r="AC102" i="6"/>
  <c r="Q63" i="6"/>
  <c r="K67" i="6"/>
  <c r="E3" i="6"/>
  <c r="AT3" i="6" s="1"/>
  <c r="AZ3" i="6" s="1"/>
  <c r="BG3" i="3"/>
  <c r="BM3" i="3" s="1"/>
  <c r="AC99" i="6"/>
  <c r="K40" i="6"/>
  <c r="W41" i="6"/>
  <c r="Q94" i="6"/>
  <c r="AC13" i="6"/>
  <c r="AC71" i="6"/>
  <c r="K6" i="6"/>
  <c r="E88" i="6"/>
  <c r="AC104" i="6"/>
  <c r="W112" i="6"/>
  <c r="E41" i="6"/>
  <c r="E95" i="6"/>
  <c r="K76" i="6"/>
  <c r="K64" i="6"/>
  <c r="E42" i="6"/>
  <c r="K70" i="6"/>
  <c r="K14" i="6"/>
  <c r="E22" i="6"/>
  <c r="AC109" i="6"/>
  <c r="Q85" i="6"/>
  <c r="K80" i="6"/>
  <c r="Q114" i="6"/>
  <c r="W34" i="6"/>
  <c r="W51" i="6"/>
  <c r="E45" i="6"/>
  <c r="Q84" i="6"/>
  <c r="Q47" i="6"/>
  <c r="AC6" i="6"/>
  <c r="AC97" i="6"/>
  <c r="Q125" i="6"/>
  <c r="AV125" i="6" s="1"/>
  <c r="Q10" i="6"/>
  <c r="E27" i="6"/>
  <c r="Q106" i="6"/>
  <c r="Q77" i="6"/>
  <c r="AC16" i="6"/>
  <c r="K103" i="6"/>
  <c r="AC64" i="6"/>
  <c r="E115" i="6"/>
  <c r="E118" i="6"/>
  <c r="W61" i="6"/>
  <c r="E121" i="6"/>
  <c r="E110" i="6"/>
  <c r="E21" i="6"/>
  <c r="Q95" i="6"/>
  <c r="Q42" i="6"/>
  <c r="AC124" i="6"/>
  <c r="K22" i="6"/>
  <c r="W75" i="6"/>
  <c r="AC69" i="6"/>
  <c r="E55" i="6"/>
  <c r="E117" i="6"/>
  <c r="W95" i="6"/>
  <c r="W116" i="6"/>
  <c r="AC31" i="6"/>
  <c r="Q4" i="6"/>
  <c r="S4" i="6" s="1"/>
  <c r="T4" i="6" s="1"/>
  <c r="AC70" i="6"/>
  <c r="AC43" i="6"/>
  <c r="K44" i="6"/>
  <c r="K93" i="6"/>
  <c r="E116" i="6"/>
  <c r="E73" i="6"/>
  <c r="Q72" i="6"/>
  <c r="K52" i="6"/>
  <c r="Q68" i="6"/>
  <c r="E60" i="6"/>
  <c r="AC89" i="6"/>
  <c r="Q38" i="6"/>
  <c r="Q78" i="6"/>
  <c r="E29" i="6"/>
  <c r="AC65" i="6"/>
  <c r="Q28" i="6"/>
  <c r="E108" i="6"/>
  <c r="Q110" i="6"/>
  <c r="Q105" i="6"/>
  <c r="AC44" i="6"/>
  <c r="Q44" i="6"/>
  <c r="E86" i="6"/>
  <c r="E93" i="6"/>
  <c r="Q12" i="6"/>
  <c r="W21" i="6"/>
  <c r="K31" i="6"/>
  <c r="E76" i="6"/>
  <c r="W94" i="6"/>
  <c r="Q18" i="6"/>
  <c r="W60" i="6"/>
  <c r="W56" i="6"/>
  <c r="W13" i="6"/>
  <c r="E35" i="6"/>
  <c r="K61" i="6"/>
  <c r="Q52" i="6"/>
  <c r="E107" i="6"/>
  <c r="E59" i="6"/>
  <c r="W54" i="6"/>
  <c r="W9" i="6"/>
  <c r="W104" i="6"/>
  <c r="W101" i="6"/>
  <c r="AC95" i="6"/>
  <c r="W115" i="6"/>
  <c r="W72" i="6"/>
  <c r="W17" i="6"/>
  <c r="Q103" i="6"/>
  <c r="AC36" i="6"/>
  <c r="AC115" i="6"/>
  <c r="E52" i="6"/>
  <c r="Q29" i="6"/>
  <c r="K111" i="6"/>
  <c r="Q74" i="6"/>
  <c r="E44" i="6"/>
  <c r="E12" i="6"/>
  <c r="AC7" i="6"/>
  <c r="K18" i="6"/>
  <c r="E54" i="6"/>
  <c r="AC20" i="6"/>
  <c r="AC83" i="6"/>
  <c r="K96" i="6"/>
  <c r="AC114" i="6"/>
  <c r="E105" i="6"/>
  <c r="AC68" i="6"/>
  <c r="W70" i="6"/>
  <c r="E80" i="6"/>
  <c r="K78" i="6"/>
  <c r="Q69" i="6"/>
  <c r="Q34" i="6"/>
  <c r="K58" i="6"/>
  <c r="W121" i="6"/>
  <c r="W98" i="6"/>
  <c r="E112" i="6"/>
  <c r="E18" i="6"/>
  <c r="AC117" i="6"/>
  <c r="Q55" i="6"/>
  <c r="K87" i="6"/>
  <c r="W32" i="6"/>
  <c r="W26" i="6"/>
  <c r="E87" i="6"/>
  <c r="AC81" i="6"/>
  <c r="E94" i="6"/>
  <c r="AC86" i="6"/>
  <c r="E67" i="6"/>
  <c r="K32" i="6"/>
  <c r="Q51" i="6"/>
  <c r="AC39" i="6"/>
  <c r="AC73" i="6"/>
  <c r="AC51" i="6"/>
  <c r="AC98" i="6"/>
  <c r="Q79" i="6"/>
  <c r="W23" i="6"/>
  <c r="AC60" i="6"/>
  <c r="Q25" i="6"/>
  <c r="K116" i="6"/>
  <c r="E69" i="6"/>
  <c r="W53" i="6"/>
  <c r="W85" i="6"/>
  <c r="AC18" i="6"/>
  <c r="AC54" i="6"/>
  <c r="W79" i="6"/>
  <c r="Q56" i="6"/>
  <c r="E48" i="6"/>
  <c r="E109" i="6"/>
  <c r="K86" i="6"/>
  <c r="Q60" i="6"/>
  <c r="Q73" i="6"/>
  <c r="Q81" i="6"/>
  <c r="Q39" i="6"/>
  <c r="K124" i="6"/>
  <c r="Q36" i="6"/>
  <c r="W88" i="6"/>
  <c r="AC120" i="6"/>
  <c r="AC103" i="6"/>
  <c r="W7" i="6"/>
  <c r="AW7" i="6" s="1"/>
  <c r="BC7" i="6" s="1"/>
  <c r="AC34" i="6"/>
  <c r="K122" i="6"/>
  <c r="Q50" i="6"/>
  <c r="AC45" i="6"/>
  <c r="Q100" i="6"/>
  <c r="K123" i="6"/>
  <c r="Q58" i="6"/>
  <c r="K4" i="6"/>
  <c r="M4" i="6" s="1"/>
  <c r="N4" i="6" s="1"/>
  <c r="R4" i="3"/>
  <c r="BH4" i="3" s="1"/>
  <c r="BN4" i="3" s="1"/>
  <c r="Q22" i="6"/>
  <c r="E28" i="6"/>
  <c r="E120" i="6"/>
  <c r="K91" i="6"/>
  <c r="E65" i="6"/>
  <c r="W96" i="6"/>
  <c r="W108" i="6"/>
  <c r="K82" i="6"/>
  <c r="AC125" i="6"/>
  <c r="AX125" i="6" s="1"/>
  <c r="AC79" i="6"/>
  <c r="Q11" i="6"/>
  <c r="AV11" i="6" s="1"/>
  <c r="BB11" i="6" s="1"/>
  <c r="AC61" i="6"/>
  <c r="Q49" i="6"/>
  <c r="Q24" i="6"/>
  <c r="Q101" i="6"/>
  <c r="K57" i="6"/>
  <c r="K112" i="6"/>
  <c r="E32" i="6"/>
  <c r="AC37" i="6"/>
  <c r="W91" i="6"/>
  <c r="AC57" i="6"/>
  <c r="E46" i="6"/>
  <c r="Q30" i="6"/>
  <c r="W84" i="6"/>
  <c r="K5" i="6"/>
  <c r="W114" i="6"/>
  <c r="K99" i="6"/>
  <c r="W6" i="6"/>
  <c r="K75" i="6"/>
  <c r="W43" i="6"/>
  <c r="W42" i="6"/>
  <c r="AC4" i="6"/>
  <c r="AE4" i="6" s="1"/>
  <c r="AF4" i="6" s="1"/>
  <c r="E72" i="6"/>
  <c r="K38" i="6"/>
  <c r="K7" i="6"/>
  <c r="E15" i="6"/>
  <c r="W52" i="6"/>
  <c r="K109" i="6"/>
  <c r="Q71" i="6"/>
  <c r="Q119" i="6"/>
  <c r="Q66" i="6"/>
  <c r="AC84" i="6"/>
  <c r="Q70" i="6"/>
  <c r="AC78" i="6"/>
  <c r="AC17" i="6"/>
  <c r="K30" i="6"/>
  <c r="W33" i="6"/>
  <c r="W63" i="6"/>
  <c r="AC88" i="6"/>
  <c r="Q89" i="6"/>
  <c r="W122" i="6"/>
  <c r="W45" i="6"/>
  <c r="AC82" i="6"/>
  <c r="K59" i="6"/>
  <c r="W58" i="6"/>
  <c r="W37" i="6"/>
  <c r="E40" i="6"/>
  <c r="K68" i="6"/>
  <c r="K13" i="6"/>
  <c r="AC93" i="6"/>
  <c r="AC49" i="6"/>
  <c r="AC101" i="6"/>
  <c r="E26" i="6"/>
  <c r="K69" i="6"/>
  <c r="E36" i="6"/>
  <c r="K36" i="6"/>
  <c r="W55" i="6"/>
  <c r="W40" i="6"/>
  <c r="W39" i="6"/>
  <c r="Q37" i="6"/>
  <c r="Q27" i="6"/>
  <c r="K10" i="6"/>
  <c r="AU10" i="6" s="1"/>
  <c r="BA10" i="6" s="1"/>
  <c r="Q113" i="6"/>
  <c r="K104" i="6"/>
  <c r="E62" i="6"/>
  <c r="AC87" i="6"/>
  <c r="K9" i="6"/>
  <c r="AU9" i="6" s="1"/>
  <c r="BA9" i="6" s="1"/>
  <c r="W24" i="6"/>
  <c r="W83" i="6"/>
  <c r="E89" i="6"/>
  <c r="K56" i="6"/>
  <c r="AC15" i="6"/>
  <c r="K53" i="6"/>
  <c r="E85" i="6"/>
  <c r="AC55" i="6"/>
  <c r="W15" i="6"/>
  <c r="K54" i="6"/>
  <c r="AC22" i="6"/>
  <c r="K71" i="6"/>
  <c r="AC119" i="6"/>
  <c r="AC92" i="6"/>
  <c r="W102" i="6"/>
  <c r="AC53" i="6"/>
  <c r="AC47" i="6"/>
  <c r="W62" i="6"/>
  <c r="K102" i="6"/>
  <c r="E39" i="6"/>
  <c r="W38" i="6"/>
  <c r="W81" i="6"/>
  <c r="W93" i="6"/>
  <c r="Q26" i="6"/>
  <c r="Q57" i="6"/>
  <c r="K43" i="6"/>
  <c r="E9" i="6"/>
  <c r="AT9" i="6" s="1"/>
  <c r="AZ9" i="6" s="1"/>
  <c r="AC30" i="6"/>
  <c r="AC100" i="6"/>
  <c r="W27" i="6"/>
  <c r="AC96" i="6"/>
  <c r="K118" i="6"/>
  <c r="K23" i="6"/>
  <c r="E24" i="6"/>
  <c r="Q15" i="6"/>
  <c r="AC76" i="6"/>
  <c r="Q118" i="6"/>
  <c r="W36" i="6"/>
  <c r="AC42" i="6"/>
  <c r="AC90" i="6"/>
  <c r="E20" i="6"/>
  <c r="K108" i="6"/>
  <c r="W106" i="6"/>
  <c r="E23" i="6"/>
  <c r="W44" i="6"/>
  <c r="AC75" i="6"/>
  <c r="AC5" i="6"/>
  <c r="Q16" i="6"/>
  <c r="AC28" i="6"/>
  <c r="AC110" i="6"/>
  <c r="AC122" i="6"/>
  <c r="E31" i="6"/>
  <c r="W105" i="6"/>
  <c r="W103" i="6"/>
  <c r="E114" i="6"/>
  <c r="Q5" i="6"/>
  <c r="K110" i="6"/>
  <c r="E56" i="6"/>
  <c r="Q3" i="6"/>
  <c r="AV3" i="6" s="1"/>
  <c r="BB3" i="6" s="1"/>
  <c r="W3" i="6"/>
  <c r="AW3" i="6" s="1"/>
  <c r="BC3" i="6" s="1"/>
  <c r="K3" i="6"/>
  <c r="AU3" i="6" s="1"/>
  <c r="BA3" i="6" s="1"/>
  <c r="AC3" i="6"/>
  <c r="AX3" i="6" s="1"/>
  <c r="BD3" i="6" s="1"/>
  <c r="AX10" i="6"/>
  <c r="BD10" i="6" s="1"/>
  <c r="A12" i="6"/>
  <c r="AV9" i="6"/>
  <c r="BB9" i="6" s="1"/>
  <c r="AT7" i="6"/>
  <c r="AZ7" i="6" s="1"/>
  <c r="AT5" i="6"/>
  <c r="AZ5" i="6" s="1"/>
  <c r="BJ3" i="3"/>
  <c r="BP3" i="3" s="1"/>
  <c r="BK3" i="3"/>
  <c r="BQ3" i="3" s="1"/>
  <c r="BI3" i="3"/>
  <c r="BO3" i="3" s="1"/>
  <c r="BH3" i="3"/>
  <c r="BN3" i="3" s="1"/>
  <c r="B10" i="3"/>
  <c r="N9" i="3"/>
  <c r="M6" i="3"/>
  <c r="M8" i="3"/>
  <c r="M9" i="3" s="1"/>
  <c r="M5" i="3"/>
  <c r="Z4" i="3"/>
  <c r="I4" i="3"/>
  <c r="K4" i="3" l="1"/>
  <c r="L4" i="3" s="1"/>
  <c r="G5" i="3" s="1"/>
  <c r="U4" i="6"/>
  <c r="AA4" i="6"/>
  <c r="AG4" i="6"/>
  <c r="AT4" i="6"/>
  <c r="AZ4" i="6" s="1"/>
  <c r="Z5" i="6"/>
  <c r="AA5" i="6" s="1"/>
  <c r="AJ6" i="6"/>
  <c r="AQ6" i="6" s="1"/>
  <c r="AP6" i="6" s="1"/>
  <c r="H5" i="6"/>
  <c r="I5" i="6" s="1"/>
  <c r="AJ8" i="6"/>
  <c r="AQ8" i="6" s="1"/>
  <c r="AP8" i="6" s="1"/>
  <c r="AJ5" i="6"/>
  <c r="AQ5" i="6" s="1"/>
  <c r="AP5" i="6" s="1"/>
  <c r="AX4" i="6"/>
  <c r="BD4" i="6" s="1"/>
  <c r="AU6" i="6"/>
  <c r="BA6" i="6" s="1"/>
  <c r="AV4" i="6"/>
  <c r="BB4" i="6" s="1"/>
  <c r="AJ7" i="6"/>
  <c r="AQ7" i="6" s="1"/>
  <c r="AP7" i="6" s="1"/>
  <c r="T5" i="6"/>
  <c r="U5" i="6" s="1"/>
  <c r="AU8" i="6"/>
  <c r="BA8" i="6" s="1"/>
  <c r="AW11" i="6"/>
  <c r="BC11" i="6" s="1"/>
  <c r="AT11" i="6"/>
  <c r="AZ11" i="6" s="1"/>
  <c r="AJ11" i="6"/>
  <c r="AQ11" i="6" s="1"/>
  <c r="AP11" i="6" s="1"/>
  <c r="AW5" i="6"/>
  <c r="BC5" i="6" s="1"/>
  <c r="AW8" i="6"/>
  <c r="BC8" i="6" s="1"/>
  <c r="AV5" i="6"/>
  <c r="BB5" i="6" s="1"/>
  <c r="AJ9" i="6"/>
  <c r="AQ9" i="6" s="1"/>
  <c r="AP9" i="6" s="1"/>
  <c r="N5" i="6"/>
  <c r="O4" i="6"/>
  <c r="AF5" i="6"/>
  <c r="AG5" i="6" s="1"/>
  <c r="AU5" i="6"/>
  <c r="BA5" i="6" s="1"/>
  <c r="AW6" i="6"/>
  <c r="BC6" i="6" s="1"/>
  <c r="AJ10" i="6"/>
  <c r="AQ10" i="6" s="1"/>
  <c r="AP10" i="6" s="1"/>
  <c r="AU4" i="6"/>
  <c r="BA4" i="6" s="1"/>
  <c r="AU7" i="6"/>
  <c r="BA7" i="6" s="1"/>
  <c r="AX5" i="6"/>
  <c r="BD5" i="6" s="1"/>
  <c r="AW9" i="6"/>
  <c r="BC9" i="6" s="1"/>
  <c r="BF9" i="6" s="1"/>
  <c r="AV7" i="6"/>
  <c r="BB7" i="6" s="1"/>
  <c r="AV10" i="6"/>
  <c r="BB10" i="6" s="1"/>
  <c r="BF10" i="6" s="1"/>
  <c r="AW4" i="6"/>
  <c r="BC4" i="6" s="1"/>
  <c r="AX6" i="6"/>
  <c r="BD6" i="6" s="1"/>
  <c r="A13" i="6"/>
  <c r="AU12" i="6"/>
  <c r="BA12" i="6" s="1"/>
  <c r="AJ4" i="6"/>
  <c r="BU2" i="6" s="1"/>
  <c r="AX8" i="6"/>
  <c r="BD8" i="6" s="1"/>
  <c r="AX7" i="6"/>
  <c r="BD7" i="6" s="1"/>
  <c r="AV6" i="6"/>
  <c r="BB6" i="6" s="1"/>
  <c r="AC4" i="3"/>
  <c r="AD4" i="3" s="1"/>
  <c r="Y5" i="3" s="1"/>
  <c r="BI4" i="3"/>
  <c r="BO4" i="3" s="1"/>
  <c r="J4" i="3"/>
  <c r="B11" i="3"/>
  <c r="N10" i="3"/>
  <c r="M10" i="3"/>
  <c r="U4" i="3"/>
  <c r="H6" i="6" l="1"/>
  <c r="H7" i="6" s="1"/>
  <c r="AL4" i="6"/>
  <c r="Z6" i="6"/>
  <c r="AA6" i="6" s="1"/>
  <c r="BU7" i="6"/>
  <c r="BF5" i="6"/>
  <c r="T6" i="6"/>
  <c r="U6" i="6" s="1"/>
  <c r="BF8" i="6"/>
  <c r="BF6" i="6"/>
  <c r="BF7" i="6"/>
  <c r="BF4" i="6"/>
  <c r="AK4" i="6" s="1"/>
  <c r="AV12" i="6"/>
  <c r="BB12" i="6" s="1"/>
  <c r="O5" i="6"/>
  <c r="AL5" i="6" s="1"/>
  <c r="N6" i="6"/>
  <c r="AX12" i="6"/>
  <c r="BD12" i="6" s="1"/>
  <c r="A14" i="6"/>
  <c r="AU13" i="6"/>
  <c r="BA13" i="6" s="1"/>
  <c r="I6" i="6"/>
  <c r="AQ4" i="6"/>
  <c r="BI4" i="6"/>
  <c r="AW12" i="6"/>
  <c r="BC12" i="6" s="1"/>
  <c r="AJ12" i="6"/>
  <c r="AQ12" i="6" s="1"/>
  <c r="AP12" i="6" s="1"/>
  <c r="AT12" i="6"/>
  <c r="AZ12" i="6" s="1"/>
  <c r="AF6" i="6"/>
  <c r="BF11" i="6"/>
  <c r="B12" i="3"/>
  <c r="N11" i="3"/>
  <c r="V4" i="3"/>
  <c r="Q5" i="3" s="1"/>
  <c r="M11" i="3"/>
  <c r="S4" i="3"/>
  <c r="Z7" i="6" l="1"/>
  <c r="AA7" i="6" s="1"/>
  <c r="T7" i="6"/>
  <c r="U7" i="6" s="1"/>
  <c r="AM4" i="6"/>
  <c r="B29" i="2"/>
  <c r="E29" i="2" s="1"/>
  <c r="I7" i="6"/>
  <c r="H8" i="6"/>
  <c r="AW13" i="6"/>
  <c r="BC13" i="6" s="1"/>
  <c r="BI5" i="6"/>
  <c r="BJ4" i="6"/>
  <c r="N7" i="6"/>
  <c r="O6" i="6"/>
  <c r="AG6" i="6"/>
  <c r="AF7" i="6"/>
  <c r="AJ13" i="6"/>
  <c r="AQ13" i="6" s="1"/>
  <c r="AP13" i="6" s="1"/>
  <c r="AT13" i="6"/>
  <c r="AZ13" i="6" s="1"/>
  <c r="AP4" i="6"/>
  <c r="AU14" i="6"/>
  <c r="BA14" i="6" s="1"/>
  <c r="A15" i="6"/>
  <c r="BF12" i="6"/>
  <c r="AK5" i="6"/>
  <c r="AK6" i="6" s="1"/>
  <c r="AK7" i="6" s="1"/>
  <c r="AK8" i="6" s="1"/>
  <c r="AK9" i="6" s="1"/>
  <c r="AK10" i="6" s="1"/>
  <c r="AK11" i="6" s="1"/>
  <c r="AV13" i="6"/>
  <c r="BB13" i="6" s="1"/>
  <c r="AX13" i="6"/>
  <c r="BD13" i="6" s="1"/>
  <c r="T4" i="3"/>
  <c r="B13" i="3"/>
  <c r="N12" i="3"/>
  <c r="M12" i="3"/>
  <c r="T8" i="6" l="1"/>
  <c r="Z8" i="6"/>
  <c r="Z9" i="6" s="1"/>
  <c r="AL6" i="6"/>
  <c r="AM6" i="6" s="1"/>
  <c r="BL4" i="6"/>
  <c r="AO3" i="5"/>
  <c r="BK4" i="6"/>
  <c r="AK12" i="6"/>
  <c r="I8" i="6"/>
  <c r="H9" i="6"/>
  <c r="AM5" i="6"/>
  <c r="AV14" i="6"/>
  <c r="BB14" i="6" s="1"/>
  <c r="BF13" i="6"/>
  <c r="AW14" i="6"/>
  <c r="BC14" i="6" s="1"/>
  <c r="AG7" i="6"/>
  <c r="AF8" i="6"/>
  <c r="A16" i="6"/>
  <c r="AU15" i="6"/>
  <c r="BA15" i="6" s="1"/>
  <c r="N8" i="6"/>
  <c r="O7" i="6"/>
  <c r="AJ14" i="6"/>
  <c r="AQ14" i="6" s="1"/>
  <c r="AT14" i="6"/>
  <c r="AZ14" i="6" s="1"/>
  <c r="BI6" i="6"/>
  <c r="BJ5" i="6"/>
  <c r="AX14" i="6"/>
  <c r="BD14" i="6" s="1"/>
  <c r="B14" i="3"/>
  <c r="N13" i="3"/>
  <c r="M13" i="3"/>
  <c r="AA4" i="3"/>
  <c r="AA8" i="6" l="1"/>
  <c r="T9" i="6"/>
  <c r="U8" i="6"/>
  <c r="BL5" i="6"/>
  <c r="AO4" i="5"/>
  <c r="BK5" i="6"/>
  <c r="AK13" i="6"/>
  <c r="AL7" i="6"/>
  <c r="AM7" i="6" s="1"/>
  <c r="AA9" i="6"/>
  <c r="Z10" i="6"/>
  <c r="A17" i="6"/>
  <c r="AU16" i="6"/>
  <c r="BA16" i="6" s="1"/>
  <c r="BI7" i="6"/>
  <c r="BJ6" i="6"/>
  <c r="AG8" i="6"/>
  <c r="AF9" i="6"/>
  <c r="AW15" i="6"/>
  <c r="BC15" i="6" s="1"/>
  <c r="AT15" i="6"/>
  <c r="AZ15" i="6" s="1"/>
  <c r="AJ15" i="6"/>
  <c r="AQ15" i="6" s="1"/>
  <c r="AP15" i="6" s="1"/>
  <c r="AX15" i="6"/>
  <c r="BD15" i="6" s="1"/>
  <c r="I9" i="6"/>
  <c r="H10" i="6"/>
  <c r="AV15" i="6"/>
  <c r="BB15" i="6" s="1"/>
  <c r="N9" i="6"/>
  <c r="O8" i="6"/>
  <c r="BF14" i="6"/>
  <c r="AP14" i="6"/>
  <c r="B15" i="3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4" i="3" s="1"/>
  <c r="B115" i="3" s="1"/>
  <c r="B116" i="3" s="1"/>
  <c r="B117" i="3" s="1"/>
  <c r="B118" i="3" s="1"/>
  <c r="B119" i="3" s="1"/>
  <c r="B120" i="3" s="1"/>
  <c r="B121" i="3" s="1"/>
  <c r="B122" i="3" s="1"/>
  <c r="B123" i="3" s="1"/>
  <c r="B124" i="3" s="1"/>
  <c r="N14" i="3"/>
  <c r="M14" i="3"/>
  <c r="AB4" i="3"/>
  <c r="T10" i="6" l="1"/>
  <c r="U9" i="6"/>
  <c r="BL6" i="6"/>
  <c r="AO5" i="5"/>
  <c r="AK14" i="6"/>
  <c r="BK6" i="6"/>
  <c r="AV16" i="6"/>
  <c r="BB16" i="6" s="1"/>
  <c r="AG9" i="6"/>
  <c r="AF10" i="6"/>
  <c r="N10" i="6"/>
  <c r="O9" i="6"/>
  <c r="AW16" i="6"/>
  <c r="BC16" i="6" s="1"/>
  <c r="AL8" i="6"/>
  <c r="AM8" i="6" s="1"/>
  <c r="BF15" i="6"/>
  <c r="AU17" i="6"/>
  <c r="BA17" i="6" s="1"/>
  <c r="A18" i="6"/>
  <c r="AA10" i="6"/>
  <c r="Z11" i="6"/>
  <c r="AX16" i="6"/>
  <c r="BD16" i="6" s="1"/>
  <c r="AJ16" i="6"/>
  <c r="AQ16" i="6" s="1"/>
  <c r="AP16" i="6" s="1"/>
  <c r="AT16" i="6"/>
  <c r="AZ16" i="6" s="1"/>
  <c r="I10" i="6"/>
  <c r="H11" i="6"/>
  <c r="BI8" i="6"/>
  <c r="BJ7" i="6"/>
  <c r="M15" i="3"/>
  <c r="T11" i="6" l="1"/>
  <c r="U10" i="6"/>
  <c r="AK15" i="6"/>
  <c r="BL7" i="6"/>
  <c r="AO6" i="5"/>
  <c r="BK7" i="6"/>
  <c r="BF16" i="6"/>
  <c r="AK16" i="6" s="1"/>
  <c r="AA11" i="6"/>
  <c r="Z12" i="6"/>
  <c r="AV17" i="6"/>
  <c r="BB17" i="6" s="1"/>
  <c r="AX17" i="6"/>
  <c r="BD17" i="6" s="1"/>
  <c r="AG10" i="6"/>
  <c r="AF11" i="6"/>
  <c r="AW17" i="6"/>
  <c r="BC17" i="6" s="1"/>
  <c r="O10" i="6"/>
  <c r="N11" i="6"/>
  <c r="BJ8" i="6"/>
  <c r="BI9" i="6"/>
  <c r="AL9" i="6"/>
  <c r="AM9" i="6" s="1"/>
  <c r="I11" i="6"/>
  <c r="H12" i="6"/>
  <c r="AT17" i="6"/>
  <c r="AZ17" i="6" s="1"/>
  <c r="AJ17" i="6"/>
  <c r="AQ17" i="6" s="1"/>
  <c r="AP17" i="6" s="1"/>
  <c r="A19" i="6"/>
  <c r="AU18" i="6"/>
  <c r="BA18" i="6" s="1"/>
  <c r="M16" i="3"/>
  <c r="AH4" i="3"/>
  <c r="BJ4" i="3" s="1"/>
  <c r="BP4" i="3" s="1"/>
  <c r="N15" i="3"/>
  <c r="U11" i="6" l="1"/>
  <c r="T12" i="6"/>
  <c r="BL8" i="6"/>
  <c r="AO7" i="5"/>
  <c r="BK8" i="6"/>
  <c r="N12" i="6"/>
  <c r="O11" i="6"/>
  <c r="AJ18" i="6"/>
  <c r="AQ18" i="6" s="1"/>
  <c r="AT18" i="6"/>
  <c r="AZ18" i="6" s="1"/>
  <c r="I12" i="6"/>
  <c r="H13" i="6"/>
  <c r="AA12" i="6"/>
  <c r="Z13" i="6"/>
  <c r="AX18" i="6"/>
  <c r="BD18" i="6" s="1"/>
  <c r="AV18" i="6"/>
  <c r="BB18" i="6" s="1"/>
  <c r="AW18" i="6"/>
  <c r="BC18" i="6" s="1"/>
  <c r="BI10" i="6"/>
  <c r="BJ9" i="6"/>
  <c r="AG11" i="6"/>
  <c r="AF12" i="6"/>
  <c r="A20" i="6"/>
  <c r="AU19" i="6"/>
  <c r="BA19" i="6" s="1"/>
  <c r="BF17" i="6"/>
  <c r="AK17" i="6" s="1"/>
  <c r="AL10" i="6"/>
  <c r="AM10" i="6" s="1"/>
  <c r="AK4" i="3"/>
  <c r="AL4" i="3" s="1"/>
  <c r="AG5" i="3" s="1"/>
  <c r="M17" i="3"/>
  <c r="AI4" i="3"/>
  <c r="AJ4" i="3" s="1"/>
  <c r="N16" i="3"/>
  <c r="U12" i="6" l="1"/>
  <c r="T13" i="6"/>
  <c r="BL9" i="6"/>
  <c r="AO8" i="5"/>
  <c r="AL11" i="6"/>
  <c r="AM11" i="6" s="1"/>
  <c r="BK9" i="6"/>
  <c r="BF18" i="6"/>
  <c r="AK18" i="6" s="1"/>
  <c r="AV19" i="6"/>
  <c r="BB19" i="6" s="1"/>
  <c r="AW19" i="6"/>
  <c r="BC19" i="6" s="1"/>
  <c r="AX19" i="6"/>
  <c r="BD19" i="6" s="1"/>
  <c r="AA13" i="6"/>
  <c r="Z14" i="6"/>
  <c r="I13" i="6"/>
  <c r="H14" i="6"/>
  <c r="AT19" i="6"/>
  <c r="AZ19" i="6" s="1"/>
  <c r="AJ19" i="6"/>
  <c r="AQ19" i="6" s="1"/>
  <c r="AP19" i="6" s="1"/>
  <c r="BI11" i="6"/>
  <c r="BJ10" i="6"/>
  <c r="AP18" i="6"/>
  <c r="A21" i="6"/>
  <c r="AU20" i="6"/>
  <c r="BA20" i="6" s="1"/>
  <c r="N13" i="6"/>
  <c r="O12" i="6"/>
  <c r="AG12" i="6"/>
  <c r="AF13" i="6"/>
  <c r="M18" i="3"/>
  <c r="N17" i="3"/>
  <c r="U13" i="6" l="1"/>
  <c r="T14" i="6"/>
  <c r="BL10" i="6"/>
  <c r="AO9" i="5"/>
  <c r="BK10" i="6"/>
  <c r="AL12" i="6"/>
  <c r="AM12" i="6" s="1"/>
  <c r="AA14" i="6"/>
  <c r="Z15" i="6"/>
  <c r="AJ20" i="6"/>
  <c r="AQ20" i="6" s="1"/>
  <c r="AP20" i="6" s="1"/>
  <c r="AT20" i="6"/>
  <c r="AZ20" i="6" s="1"/>
  <c r="AG13" i="6"/>
  <c r="AF14" i="6"/>
  <c r="AX20" i="6"/>
  <c r="BD20" i="6" s="1"/>
  <c r="I14" i="6"/>
  <c r="H15" i="6"/>
  <c r="AV20" i="6"/>
  <c r="BB20" i="6" s="1"/>
  <c r="AU21" i="6"/>
  <c r="BA21" i="6" s="1"/>
  <c r="A22" i="6"/>
  <c r="BI12" i="6"/>
  <c r="BJ11" i="6"/>
  <c r="AO10" i="5" s="1"/>
  <c r="N14" i="6"/>
  <c r="O13" i="6"/>
  <c r="AW20" i="6"/>
  <c r="BC20" i="6" s="1"/>
  <c r="BF19" i="6"/>
  <c r="AK19" i="6" s="1"/>
  <c r="M19" i="3"/>
  <c r="AP4" i="3"/>
  <c r="N18" i="3"/>
  <c r="U14" i="6" l="1"/>
  <c r="T15" i="6"/>
  <c r="BL11" i="6"/>
  <c r="BK11" i="6"/>
  <c r="AL13" i="6"/>
  <c r="AM13" i="6" s="1"/>
  <c r="BF20" i="6"/>
  <c r="AK20" i="6" s="1"/>
  <c r="BJ12" i="6"/>
  <c r="BI13" i="6"/>
  <c r="AJ21" i="6"/>
  <c r="AQ21" i="6" s="1"/>
  <c r="AP21" i="6" s="1"/>
  <c r="AT21" i="6"/>
  <c r="AZ21" i="6" s="1"/>
  <c r="AA15" i="6"/>
  <c r="Z16" i="6"/>
  <c r="AW21" i="6"/>
  <c r="BC21" i="6" s="1"/>
  <c r="N15" i="6"/>
  <c r="O14" i="6"/>
  <c r="AX21" i="6"/>
  <c r="BD21" i="6" s="1"/>
  <c r="I15" i="6"/>
  <c r="H16" i="6"/>
  <c r="AU22" i="6"/>
  <c r="BA22" i="6" s="1"/>
  <c r="A23" i="6"/>
  <c r="AV21" i="6"/>
  <c r="BB21" i="6" s="1"/>
  <c r="AG14" i="6"/>
  <c r="AF15" i="6"/>
  <c r="AS4" i="3"/>
  <c r="AT4" i="3" s="1"/>
  <c r="AO5" i="3" s="1"/>
  <c r="BK4" i="3"/>
  <c r="BQ4" i="3" s="1"/>
  <c r="BS4" i="3" s="1"/>
  <c r="M20" i="3"/>
  <c r="AQ4" i="3"/>
  <c r="AR4" i="3" s="1"/>
  <c r="AY4" i="3" s="1"/>
  <c r="AW4" i="3"/>
  <c r="BV4" i="3" s="1"/>
  <c r="N19" i="3"/>
  <c r="U15" i="6" l="1"/>
  <c r="T16" i="6"/>
  <c r="BL12" i="6"/>
  <c r="AO11" i="5"/>
  <c r="BK12" i="6"/>
  <c r="A24" i="6"/>
  <c r="AU23" i="6"/>
  <c r="BA23" i="6" s="1"/>
  <c r="BF21" i="6"/>
  <c r="AK21" i="6" s="1"/>
  <c r="AG15" i="6"/>
  <c r="AF16" i="6"/>
  <c r="AX22" i="6"/>
  <c r="BD22" i="6" s="1"/>
  <c r="AW22" i="6"/>
  <c r="BC22" i="6" s="1"/>
  <c r="AV22" i="6"/>
  <c r="BB22" i="6" s="1"/>
  <c r="N16" i="6"/>
  <c r="O15" i="6"/>
  <c r="AL14" i="6"/>
  <c r="AM14" i="6" s="1"/>
  <c r="AJ22" i="6"/>
  <c r="AQ22" i="6" s="1"/>
  <c r="AP22" i="6" s="1"/>
  <c r="AT22" i="6"/>
  <c r="AZ22" i="6" s="1"/>
  <c r="BI14" i="6"/>
  <c r="BJ13" i="6"/>
  <c r="I16" i="6"/>
  <c r="H17" i="6"/>
  <c r="AA16" i="6"/>
  <c r="Z17" i="6"/>
  <c r="BW4" i="3"/>
  <c r="AM2" i="5"/>
  <c r="BC4" i="3"/>
  <c r="BD4" i="3" s="1"/>
  <c r="AX4" i="3"/>
  <c r="M21" i="3"/>
  <c r="N20" i="3"/>
  <c r="T17" i="6" l="1"/>
  <c r="U16" i="6"/>
  <c r="BL13" i="6"/>
  <c r="AO12" i="5"/>
  <c r="BK13" i="6"/>
  <c r="BX4" i="3"/>
  <c r="AL15" i="6"/>
  <c r="AM15" i="6" s="1"/>
  <c r="AA17" i="6"/>
  <c r="Z18" i="6"/>
  <c r="A25" i="6"/>
  <c r="AU24" i="6"/>
  <c r="BA24" i="6" s="1"/>
  <c r="I17" i="6"/>
  <c r="H18" i="6"/>
  <c r="AV23" i="6"/>
  <c r="BB23" i="6" s="1"/>
  <c r="BI15" i="6"/>
  <c r="BJ14" i="6"/>
  <c r="BF22" i="6"/>
  <c r="AK22" i="6" s="1"/>
  <c r="AX23" i="6"/>
  <c r="BD23" i="6" s="1"/>
  <c r="AW23" i="6"/>
  <c r="BC23" i="6" s="1"/>
  <c r="N17" i="6"/>
  <c r="O16" i="6"/>
  <c r="AG16" i="6"/>
  <c r="AF17" i="6"/>
  <c r="AJ23" i="6"/>
  <c r="AQ23" i="6" s="1"/>
  <c r="AP23" i="6" s="1"/>
  <c r="AT23" i="6"/>
  <c r="AZ23" i="6" s="1"/>
  <c r="AN2" i="5"/>
  <c r="M22" i="3"/>
  <c r="AZ4" i="3"/>
  <c r="N21" i="3"/>
  <c r="U17" i="6" l="1"/>
  <c r="T18" i="6"/>
  <c r="BL14" i="6"/>
  <c r="AO13" i="5"/>
  <c r="BK14" i="6"/>
  <c r="AV24" i="6"/>
  <c r="BB24" i="6" s="1"/>
  <c r="A26" i="6"/>
  <c r="AU25" i="6"/>
  <c r="BA25" i="6" s="1"/>
  <c r="AA18" i="6"/>
  <c r="Z19" i="6"/>
  <c r="AW24" i="6"/>
  <c r="BC24" i="6" s="1"/>
  <c r="I18" i="6"/>
  <c r="H19" i="6"/>
  <c r="AG17" i="6"/>
  <c r="AF18" i="6"/>
  <c r="BI16" i="6"/>
  <c r="BJ15" i="6"/>
  <c r="O17" i="6"/>
  <c r="N18" i="6"/>
  <c r="AT24" i="6"/>
  <c r="AZ24" i="6" s="1"/>
  <c r="AJ24" i="6"/>
  <c r="AQ24" i="6" s="1"/>
  <c r="AP24" i="6" s="1"/>
  <c r="BF23" i="6"/>
  <c r="AK23" i="6" s="1"/>
  <c r="AL16" i="6"/>
  <c r="AM16" i="6" s="1"/>
  <c r="AX24" i="6"/>
  <c r="BD24" i="6" s="1"/>
  <c r="M23" i="3"/>
  <c r="N22" i="3"/>
  <c r="U18" i="6" l="1"/>
  <c r="T19" i="6"/>
  <c r="BL15" i="6"/>
  <c r="AO14" i="5"/>
  <c r="BK15" i="6"/>
  <c r="BF24" i="6"/>
  <c r="AK24" i="6" s="1"/>
  <c r="AW25" i="6"/>
  <c r="BC25" i="6" s="1"/>
  <c r="A27" i="6"/>
  <c r="AU26" i="6"/>
  <c r="BA26" i="6" s="1"/>
  <c r="I19" i="6"/>
  <c r="H20" i="6"/>
  <c r="AX25" i="6"/>
  <c r="BD25" i="6" s="1"/>
  <c r="N19" i="6"/>
  <c r="O18" i="6"/>
  <c r="AA19" i="6"/>
  <c r="Z20" i="6"/>
  <c r="BI17" i="6"/>
  <c r="BJ16" i="6"/>
  <c r="AG18" i="6"/>
  <c r="AF19" i="6"/>
  <c r="AV25" i="6"/>
  <c r="BB25" i="6" s="1"/>
  <c r="AL17" i="6"/>
  <c r="AM17" i="6" s="1"/>
  <c r="AT25" i="6"/>
  <c r="AZ25" i="6" s="1"/>
  <c r="AJ25" i="6"/>
  <c r="AQ25" i="6" s="1"/>
  <c r="AP25" i="6" s="1"/>
  <c r="M24" i="3"/>
  <c r="N23" i="3"/>
  <c r="T20" i="6" l="1"/>
  <c r="U19" i="6"/>
  <c r="BL16" i="6"/>
  <c r="AO15" i="5"/>
  <c r="BK16" i="6"/>
  <c r="AW26" i="6"/>
  <c r="BC26" i="6" s="1"/>
  <c r="AL18" i="6"/>
  <c r="AM18" i="6" s="1"/>
  <c r="O19" i="6"/>
  <c r="N20" i="6"/>
  <c r="BJ17" i="6"/>
  <c r="BI18" i="6"/>
  <c r="AT26" i="6"/>
  <c r="AZ26" i="6" s="1"/>
  <c r="AJ26" i="6"/>
  <c r="AQ26" i="6" s="1"/>
  <c r="AP26" i="6" s="1"/>
  <c r="AG19" i="6"/>
  <c r="AF20" i="6"/>
  <c r="BF25" i="6"/>
  <c r="AK25" i="6" s="1"/>
  <c r="A28" i="6"/>
  <c r="AU27" i="6"/>
  <c r="BA27" i="6" s="1"/>
  <c r="AV26" i="6"/>
  <c r="BB26" i="6" s="1"/>
  <c r="AX26" i="6"/>
  <c r="BD26" i="6" s="1"/>
  <c r="I20" i="6"/>
  <c r="H21" i="6"/>
  <c r="AA20" i="6"/>
  <c r="Z21" i="6"/>
  <c r="M25" i="3"/>
  <c r="N24" i="3"/>
  <c r="U20" i="6" l="1"/>
  <c r="T21" i="6"/>
  <c r="BL17" i="6"/>
  <c r="AO16" i="5"/>
  <c r="BK17" i="6"/>
  <c r="BJ18" i="6"/>
  <c r="BI19" i="6"/>
  <c r="AA21" i="6"/>
  <c r="Z22" i="6"/>
  <c r="AW27" i="6"/>
  <c r="BC27" i="6" s="1"/>
  <c r="O20" i="6"/>
  <c r="N21" i="6"/>
  <c r="I21" i="6"/>
  <c r="H22" i="6"/>
  <c r="AG20" i="6"/>
  <c r="AF21" i="6"/>
  <c r="AX27" i="6"/>
  <c r="BD27" i="6" s="1"/>
  <c r="A29" i="6"/>
  <c r="AU28" i="6"/>
  <c r="BA28" i="6" s="1"/>
  <c r="AT27" i="6"/>
  <c r="AZ27" i="6" s="1"/>
  <c r="AJ27" i="6"/>
  <c r="AQ27" i="6" s="1"/>
  <c r="AP27" i="6" s="1"/>
  <c r="AL19" i="6"/>
  <c r="AM19" i="6" s="1"/>
  <c r="AV27" i="6"/>
  <c r="BB27" i="6" s="1"/>
  <c r="BF26" i="6"/>
  <c r="AK26" i="6" s="1"/>
  <c r="M26" i="3"/>
  <c r="N25" i="3"/>
  <c r="T22" i="6" l="1"/>
  <c r="U21" i="6"/>
  <c r="BL18" i="6"/>
  <c r="AO17" i="5"/>
  <c r="BK18" i="6"/>
  <c r="BI20" i="6"/>
  <c r="BJ19" i="6"/>
  <c r="AV28" i="6"/>
  <c r="BB28" i="6" s="1"/>
  <c r="A30" i="6"/>
  <c r="AU29" i="6"/>
  <c r="BA29" i="6" s="1"/>
  <c r="AW28" i="6"/>
  <c r="BC28" i="6" s="1"/>
  <c r="AG21" i="6"/>
  <c r="AF22" i="6"/>
  <c r="AA22" i="6"/>
  <c r="Z23" i="6"/>
  <c r="AL20" i="6"/>
  <c r="AM20" i="6" s="1"/>
  <c r="AX28" i="6"/>
  <c r="BD28" i="6" s="1"/>
  <c r="I22" i="6"/>
  <c r="H23" i="6"/>
  <c r="BF27" i="6"/>
  <c r="AK27" i="6" s="1"/>
  <c r="AJ28" i="6"/>
  <c r="AQ28" i="6" s="1"/>
  <c r="AP28" i="6" s="1"/>
  <c r="AT28" i="6"/>
  <c r="AZ28" i="6" s="1"/>
  <c r="N22" i="6"/>
  <c r="O21" i="6"/>
  <c r="M27" i="3"/>
  <c r="N26" i="3"/>
  <c r="T23" i="6" l="1"/>
  <c r="U22" i="6"/>
  <c r="BL19" i="6"/>
  <c r="AO18" i="5"/>
  <c r="BK19" i="6"/>
  <c r="AL21" i="6"/>
  <c r="AM21" i="6" s="1"/>
  <c r="I23" i="6"/>
  <c r="H24" i="6"/>
  <c r="AJ29" i="6"/>
  <c r="AQ29" i="6" s="1"/>
  <c r="AP29" i="6" s="1"/>
  <c r="AT29" i="6"/>
  <c r="AZ29" i="6" s="1"/>
  <c r="N23" i="6"/>
  <c r="O22" i="6"/>
  <c r="BF28" i="6"/>
  <c r="AK28" i="6" s="1"/>
  <c r="AX29" i="6"/>
  <c r="BD29" i="6" s="1"/>
  <c r="AA23" i="6"/>
  <c r="Z24" i="6"/>
  <c r="AU30" i="6"/>
  <c r="BA30" i="6" s="1"/>
  <c r="A31" i="6"/>
  <c r="AV29" i="6"/>
  <c r="BB29" i="6" s="1"/>
  <c r="BI21" i="6"/>
  <c r="BJ20" i="6"/>
  <c r="AG22" i="6"/>
  <c r="AF23" i="6"/>
  <c r="AW29" i="6"/>
  <c r="BC29" i="6" s="1"/>
  <c r="M28" i="3"/>
  <c r="N27" i="3"/>
  <c r="U23" i="6" l="1"/>
  <c r="T24" i="6"/>
  <c r="BL20" i="6"/>
  <c r="AO19" i="5"/>
  <c r="BK20" i="6"/>
  <c r="AL22" i="6"/>
  <c r="AM22" i="6" s="1"/>
  <c r="BF29" i="6"/>
  <c r="AK29" i="6" s="1"/>
  <c r="AX30" i="6"/>
  <c r="BD30" i="6" s="1"/>
  <c r="AA24" i="6"/>
  <c r="Z25" i="6"/>
  <c r="BI22" i="6"/>
  <c r="BJ21" i="6"/>
  <c r="AG23" i="6"/>
  <c r="AF24" i="6"/>
  <c r="AV30" i="6"/>
  <c r="BB30" i="6" s="1"/>
  <c r="AU31" i="6"/>
  <c r="BA31" i="6" s="1"/>
  <c r="A32" i="6"/>
  <c r="AW30" i="6"/>
  <c r="BC30" i="6" s="1"/>
  <c r="I24" i="6"/>
  <c r="H25" i="6"/>
  <c r="AT30" i="6"/>
  <c r="AZ30" i="6" s="1"/>
  <c r="AJ30" i="6"/>
  <c r="AQ30" i="6" s="1"/>
  <c r="AP30" i="6" s="1"/>
  <c r="N24" i="6"/>
  <c r="O23" i="6"/>
  <c r="M29" i="3"/>
  <c r="N28" i="3"/>
  <c r="U24" i="6" l="1"/>
  <c r="T25" i="6"/>
  <c r="BL21" i="6"/>
  <c r="AO20" i="5"/>
  <c r="BK21" i="6"/>
  <c r="AV31" i="6"/>
  <c r="BB31" i="6" s="1"/>
  <c r="AT31" i="6"/>
  <c r="AZ31" i="6" s="1"/>
  <c r="AJ31" i="6"/>
  <c r="AQ31" i="6" s="1"/>
  <c r="AP31" i="6" s="1"/>
  <c r="AA25" i="6"/>
  <c r="Z26" i="6"/>
  <c r="N25" i="6"/>
  <c r="O24" i="6"/>
  <c r="AG24" i="6"/>
  <c r="AF25" i="6"/>
  <c r="AU32" i="6"/>
  <c r="BA32" i="6" s="1"/>
  <c r="A33" i="6"/>
  <c r="AL23" i="6"/>
  <c r="AM23" i="6" s="1"/>
  <c r="AX31" i="6"/>
  <c r="BD31" i="6" s="1"/>
  <c r="I25" i="6"/>
  <c r="H26" i="6"/>
  <c r="BI23" i="6"/>
  <c r="BJ22" i="6"/>
  <c r="AW31" i="6"/>
  <c r="BC31" i="6" s="1"/>
  <c r="BF30" i="6"/>
  <c r="AK30" i="6" s="1"/>
  <c r="M30" i="3"/>
  <c r="N29" i="3"/>
  <c r="U25" i="6" l="1"/>
  <c r="T26" i="6"/>
  <c r="BL22" i="6"/>
  <c r="AO21" i="5"/>
  <c r="AL24" i="6"/>
  <c r="AM24" i="6" s="1"/>
  <c r="BK22" i="6"/>
  <c r="BI24" i="6"/>
  <c r="BJ23" i="6"/>
  <c r="AJ32" i="6"/>
  <c r="AQ32" i="6" s="1"/>
  <c r="AP32" i="6" s="1"/>
  <c r="AT32" i="6"/>
  <c r="AZ32" i="6" s="1"/>
  <c r="N26" i="6"/>
  <c r="O25" i="6"/>
  <c r="AU33" i="6"/>
  <c r="BA33" i="6" s="1"/>
  <c r="A34" i="6"/>
  <c r="AA26" i="6"/>
  <c r="Z27" i="6"/>
  <c r="I26" i="6"/>
  <c r="H27" i="6"/>
  <c r="AW32" i="6"/>
  <c r="BC32" i="6" s="1"/>
  <c r="AV32" i="6"/>
  <c r="BB32" i="6" s="1"/>
  <c r="AG25" i="6"/>
  <c r="AF26" i="6"/>
  <c r="BF31" i="6"/>
  <c r="AK31" i="6" s="1"/>
  <c r="AX32" i="6"/>
  <c r="BD32" i="6" s="1"/>
  <c r="M31" i="3"/>
  <c r="N30" i="3"/>
  <c r="U26" i="6" l="1"/>
  <c r="T27" i="6"/>
  <c r="BL23" i="6"/>
  <c r="AO22" i="5"/>
  <c r="BK23" i="6"/>
  <c r="AL25" i="6"/>
  <c r="AM25" i="6" s="1"/>
  <c r="O26" i="6"/>
  <c r="N27" i="6"/>
  <c r="BF32" i="6"/>
  <c r="AK32" i="6" s="1"/>
  <c r="AW33" i="6"/>
  <c r="BC33" i="6" s="1"/>
  <c r="AG26" i="6"/>
  <c r="AF27" i="6"/>
  <c r="AA27" i="6"/>
  <c r="Z28" i="6"/>
  <c r="A35" i="6"/>
  <c r="AU34" i="6"/>
  <c r="BA34" i="6" s="1"/>
  <c r="AV33" i="6"/>
  <c r="BB33" i="6" s="1"/>
  <c r="I27" i="6"/>
  <c r="H28" i="6"/>
  <c r="AX33" i="6"/>
  <c r="BD33" i="6" s="1"/>
  <c r="AJ33" i="6"/>
  <c r="AQ33" i="6" s="1"/>
  <c r="AP33" i="6" s="1"/>
  <c r="AT33" i="6"/>
  <c r="AZ33" i="6" s="1"/>
  <c r="BJ24" i="6"/>
  <c r="BI25" i="6"/>
  <c r="M32" i="3"/>
  <c r="N31" i="3"/>
  <c r="T28" i="6" l="1"/>
  <c r="U27" i="6"/>
  <c r="BL24" i="6"/>
  <c r="AO23" i="5"/>
  <c r="BK24" i="6"/>
  <c r="AW34" i="6"/>
  <c r="BC34" i="6" s="1"/>
  <c r="BI26" i="6"/>
  <c r="BJ25" i="6"/>
  <c r="BF33" i="6"/>
  <c r="AK33" i="6" s="1"/>
  <c r="AG27" i="6"/>
  <c r="AF28" i="6"/>
  <c r="I28" i="6"/>
  <c r="H29" i="6"/>
  <c r="AJ34" i="6"/>
  <c r="AQ34" i="6" s="1"/>
  <c r="AP34" i="6" s="1"/>
  <c r="AT34" i="6"/>
  <c r="AZ34" i="6" s="1"/>
  <c r="AA28" i="6"/>
  <c r="Z29" i="6"/>
  <c r="O27" i="6"/>
  <c r="N28" i="6"/>
  <c r="AV34" i="6"/>
  <c r="BB34" i="6" s="1"/>
  <c r="AL26" i="6"/>
  <c r="AM26" i="6" s="1"/>
  <c r="AU35" i="6"/>
  <c r="BA35" i="6" s="1"/>
  <c r="A36" i="6"/>
  <c r="AX34" i="6"/>
  <c r="BD34" i="6" s="1"/>
  <c r="M33" i="3"/>
  <c r="N32" i="3"/>
  <c r="T29" i="6" l="1"/>
  <c r="U28" i="6"/>
  <c r="BL25" i="6"/>
  <c r="AO24" i="5"/>
  <c r="BK25" i="6"/>
  <c r="BF34" i="6"/>
  <c r="AK34" i="6" s="1"/>
  <c r="AX35" i="6"/>
  <c r="BD35" i="6" s="1"/>
  <c r="AA29" i="6"/>
  <c r="Z30" i="6"/>
  <c r="AL27" i="6"/>
  <c r="AM27" i="6" s="1"/>
  <c r="I29" i="6"/>
  <c r="H30" i="6"/>
  <c r="AG28" i="6"/>
  <c r="AF29" i="6"/>
  <c r="A37" i="6"/>
  <c r="AU36" i="6"/>
  <c r="BA36" i="6" s="1"/>
  <c r="AW35" i="6"/>
  <c r="BC35" i="6" s="1"/>
  <c r="BI27" i="6"/>
  <c r="BJ26" i="6"/>
  <c r="AV35" i="6"/>
  <c r="BB35" i="6" s="1"/>
  <c r="AT35" i="6"/>
  <c r="AZ35" i="6" s="1"/>
  <c r="AJ35" i="6"/>
  <c r="AQ35" i="6" s="1"/>
  <c r="AP35" i="6" s="1"/>
  <c r="N29" i="6"/>
  <c r="O28" i="6"/>
  <c r="M34" i="3"/>
  <c r="N33" i="3"/>
  <c r="U29" i="6" l="1"/>
  <c r="T30" i="6"/>
  <c r="BL26" i="6"/>
  <c r="AO25" i="5"/>
  <c r="BK26" i="6"/>
  <c r="AV36" i="6"/>
  <c r="BB36" i="6" s="1"/>
  <c r="AW36" i="6"/>
  <c r="BC36" i="6" s="1"/>
  <c r="AX36" i="6"/>
  <c r="BD36" i="6" s="1"/>
  <c r="BI28" i="6"/>
  <c r="BJ27" i="6"/>
  <c r="A38" i="6"/>
  <c r="AU37" i="6"/>
  <c r="BA37" i="6" s="1"/>
  <c r="AA30" i="6"/>
  <c r="Z31" i="6"/>
  <c r="O29" i="6"/>
  <c r="N30" i="6"/>
  <c r="AG29" i="6"/>
  <c r="AF30" i="6"/>
  <c r="AL28" i="6"/>
  <c r="AM28" i="6" s="1"/>
  <c r="I30" i="6"/>
  <c r="H31" i="6"/>
  <c r="BF35" i="6"/>
  <c r="AK35" i="6" s="1"/>
  <c r="AT36" i="6"/>
  <c r="AZ36" i="6" s="1"/>
  <c r="AJ36" i="6"/>
  <c r="AQ36" i="6" s="1"/>
  <c r="AP36" i="6" s="1"/>
  <c r="M35" i="3"/>
  <c r="N34" i="3"/>
  <c r="N35" i="3"/>
  <c r="T31" i="6" l="1"/>
  <c r="U30" i="6"/>
  <c r="BL27" i="6"/>
  <c r="AO26" i="5"/>
  <c r="BK27" i="6"/>
  <c r="AL29" i="6"/>
  <c r="AM29" i="6" s="1"/>
  <c r="AW37" i="6"/>
  <c r="BC37" i="6" s="1"/>
  <c r="AJ37" i="6"/>
  <c r="AQ37" i="6" s="1"/>
  <c r="AP37" i="6" s="1"/>
  <c r="AT37" i="6"/>
  <c r="AZ37" i="6" s="1"/>
  <c r="AV37" i="6"/>
  <c r="BB37" i="6" s="1"/>
  <c r="AX37" i="6"/>
  <c r="BD37" i="6" s="1"/>
  <c r="O30" i="6"/>
  <c r="N31" i="6"/>
  <c r="AG30" i="6"/>
  <c r="AF31" i="6"/>
  <c r="BF36" i="6"/>
  <c r="AK36" i="6" s="1"/>
  <c r="AU38" i="6"/>
  <c r="BA38" i="6" s="1"/>
  <c r="A39" i="6"/>
  <c r="AA31" i="6"/>
  <c r="Z32" i="6"/>
  <c r="I31" i="6"/>
  <c r="H32" i="6"/>
  <c r="BI29" i="6"/>
  <c r="BJ28" i="6"/>
  <c r="M36" i="3"/>
  <c r="N36" i="3"/>
  <c r="T32" i="6" l="1"/>
  <c r="U31" i="6"/>
  <c r="BL28" i="6"/>
  <c r="AO27" i="5"/>
  <c r="BK28" i="6"/>
  <c r="AL30" i="6"/>
  <c r="AM30" i="6" s="1"/>
  <c r="AT38" i="6"/>
  <c r="AZ38" i="6" s="1"/>
  <c r="AJ38" i="6"/>
  <c r="AQ38" i="6" s="1"/>
  <c r="AP38" i="6" s="1"/>
  <c r="AV38" i="6"/>
  <c r="BB38" i="6" s="1"/>
  <c r="BI30" i="6"/>
  <c r="BJ29" i="6"/>
  <c r="I32" i="6"/>
  <c r="H33" i="6"/>
  <c r="AG31" i="6"/>
  <c r="AF32" i="6"/>
  <c r="AW38" i="6"/>
  <c r="BC38" i="6" s="1"/>
  <c r="BF37" i="6"/>
  <c r="AK37" i="6" s="1"/>
  <c r="A40" i="6"/>
  <c r="AU39" i="6"/>
  <c r="BA39" i="6" s="1"/>
  <c r="O31" i="6"/>
  <c r="N32" i="6"/>
  <c r="AX38" i="6"/>
  <c r="BD38" i="6" s="1"/>
  <c r="AA32" i="6"/>
  <c r="Z33" i="6"/>
  <c r="M37" i="3"/>
  <c r="N37" i="3"/>
  <c r="T33" i="6" l="1"/>
  <c r="U32" i="6"/>
  <c r="BL29" i="6"/>
  <c r="AO28" i="5"/>
  <c r="BK29" i="6"/>
  <c r="AL31" i="6"/>
  <c r="AM31" i="6" s="1"/>
  <c r="AG32" i="6"/>
  <c r="AF33" i="6"/>
  <c r="AA33" i="6"/>
  <c r="Z34" i="6"/>
  <c r="AW39" i="6"/>
  <c r="BC39" i="6" s="1"/>
  <c r="AX39" i="6"/>
  <c r="BD39" i="6" s="1"/>
  <c r="A41" i="6"/>
  <c r="AU40" i="6"/>
  <c r="BA40" i="6" s="1"/>
  <c r="AJ39" i="6"/>
  <c r="AQ39" i="6" s="1"/>
  <c r="AP39" i="6" s="1"/>
  <c r="AT39" i="6"/>
  <c r="AZ39" i="6" s="1"/>
  <c r="I33" i="6"/>
  <c r="H1" i="6"/>
  <c r="H34" i="6"/>
  <c r="AV39" i="6"/>
  <c r="BB39" i="6" s="1"/>
  <c r="N33" i="6"/>
  <c r="O32" i="6"/>
  <c r="BI31" i="6"/>
  <c r="BJ30" i="6"/>
  <c r="BF38" i="6"/>
  <c r="AK38" i="6" s="1"/>
  <c r="M38" i="3"/>
  <c r="N38" i="3"/>
  <c r="U33" i="6" l="1"/>
  <c r="T1" i="6"/>
  <c r="T34" i="6"/>
  <c r="BL30" i="6"/>
  <c r="AO29" i="5"/>
  <c r="BK30" i="6"/>
  <c r="I34" i="6"/>
  <c r="H35" i="6"/>
  <c r="AA34" i="6"/>
  <c r="Z35" i="6"/>
  <c r="A42" i="6"/>
  <c r="AU41" i="6"/>
  <c r="BA41" i="6" s="1"/>
  <c r="AJ40" i="6"/>
  <c r="AQ40" i="6" s="1"/>
  <c r="AP40" i="6" s="1"/>
  <c r="AT40" i="6"/>
  <c r="AZ40" i="6" s="1"/>
  <c r="BF39" i="6"/>
  <c r="AK39" i="6" s="1"/>
  <c r="N34" i="6"/>
  <c r="O33" i="6"/>
  <c r="N1" i="6"/>
  <c r="AX40" i="6"/>
  <c r="BD40" i="6" s="1"/>
  <c r="BI32" i="6"/>
  <c r="BJ31" i="6"/>
  <c r="AV40" i="6"/>
  <c r="BB40" i="6" s="1"/>
  <c r="AF1" i="6"/>
  <c r="AG33" i="6"/>
  <c r="AF34" i="6"/>
  <c r="AL32" i="6"/>
  <c r="AM32" i="6" s="1"/>
  <c r="AW40" i="6"/>
  <c r="BC40" i="6" s="1"/>
  <c r="M39" i="3"/>
  <c r="N39" i="3"/>
  <c r="U34" i="6" l="1"/>
  <c r="T35" i="6"/>
  <c r="BL31" i="6"/>
  <c r="AO30" i="5"/>
  <c r="BK31" i="6"/>
  <c r="AL33" i="6"/>
  <c r="AM33" i="6" s="1"/>
  <c r="N35" i="6"/>
  <c r="O34" i="6"/>
  <c r="BF40" i="6"/>
  <c r="AK40" i="6" s="1"/>
  <c r="AW41" i="6"/>
  <c r="BC41" i="6" s="1"/>
  <c r="AX41" i="6"/>
  <c r="BD41" i="6" s="1"/>
  <c r="AJ41" i="6"/>
  <c r="AQ41" i="6" s="1"/>
  <c r="AP41" i="6" s="1"/>
  <c r="AT41" i="6"/>
  <c r="AZ41" i="6" s="1"/>
  <c r="AG34" i="6"/>
  <c r="AF35" i="6"/>
  <c r="BI33" i="6"/>
  <c r="BJ32" i="6"/>
  <c r="AA35" i="6"/>
  <c r="Z36" i="6"/>
  <c r="AV41" i="6"/>
  <c r="BB41" i="6" s="1"/>
  <c r="I35" i="6"/>
  <c r="H36" i="6"/>
  <c r="A43" i="6"/>
  <c r="AU42" i="6"/>
  <c r="BA42" i="6" s="1"/>
  <c r="M40" i="3"/>
  <c r="N40" i="3"/>
  <c r="U35" i="6" l="1"/>
  <c r="T36" i="6"/>
  <c r="BL32" i="6"/>
  <c r="AO31" i="5"/>
  <c r="BK32" i="6"/>
  <c r="AL34" i="6"/>
  <c r="AM34" i="6" s="1"/>
  <c r="BI34" i="6"/>
  <c r="BJ33" i="6"/>
  <c r="AV42" i="6"/>
  <c r="BB42" i="6" s="1"/>
  <c r="AG35" i="6"/>
  <c r="AF36" i="6"/>
  <c r="BF41" i="6"/>
  <c r="AK41" i="6" s="1"/>
  <c r="O35" i="6"/>
  <c r="N36" i="6"/>
  <c r="AJ42" i="6"/>
  <c r="AQ42" i="6" s="1"/>
  <c r="AP42" i="6" s="1"/>
  <c r="AT42" i="6"/>
  <c r="AZ42" i="6" s="1"/>
  <c r="I36" i="6"/>
  <c r="H37" i="6"/>
  <c r="AX42" i="6"/>
  <c r="BD42" i="6" s="1"/>
  <c r="A44" i="6"/>
  <c r="AU43" i="6"/>
  <c r="BA43" i="6" s="1"/>
  <c r="AW42" i="6"/>
  <c r="BC42" i="6" s="1"/>
  <c r="AA36" i="6"/>
  <c r="Z37" i="6"/>
  <c r="M41" i="3"/>
  <c r="N41" i="3"/>
  <c r="U36" i="6" l="1"/>
  <c r="T37" i="6"/>
  <c r="BL33" i="6"/>
  <c r="AO32" i="5"/>
  <c r="BK33" i="6"/>
  <c r="AL35" i="6"/>
  <c r="AM35" i="6" s="1"/>
  <c r="BF42" i="6"/>
  <c r="AK42" i="6" s="1"/>
  <c r="AA37" i="6"/>
  <c r="Z38" i="6"/>
  <c r="A45" i="6"/>
  <c r="AU44" i="6"/>
  <c r="BA44" i="6" s="1"/>
  <c r="O36" i="6"/>
  <c r="N37" i="6"/>
  <c r="AT43" i="6"/>
  <c r="AZ43" i="6" s="1"/>
  <c r="AJ43" i="6"/>
  <c r="AQ43" i="6" s="1"/>
  <c r="AP43" i="6" s="1"/>
  <c r="AW43" i="6"/>
  <c r="BC43" i="6" s="1"/>
  <c r="BJ34" i="6"/>
  <c r="BI35" i="6"/>
  <c r="AX43" i="6"/>
  <c r="BD43" i="6" s="1"/>
  <c r="AV43" i="6"/>
  <c r="BB43" i="6" s="1"/>
  <c r="I37" i="6"/>
  <c r="H38" i="6"/>
  <c r="AG36" i="6"/>
  <c r="AF37" i="6"/>
  <c r="M42" i="3"/>
  <c r="N42" i="3"/>
  <c r="T38" i="6" l="1"/>
  <c r="U37" i="6"/>
  <c r="BL34" i="6"/>
  <c r="AO33" i="5"/>
  <c r="BK34" i="6"/>
  <c r="AL36" i="6"/>
  <c r="AM36" i="6" s="1"/>
  <c r="AT44" i="6"/>
  <c r="AZ44" i="6" s="1"/>
  <c r="AJ44" i="6"/>
  <c r="AQ44" i="6" s="1"/>
  <c r="AP44" i="6" s="1"/>
  <c r="AX44" i="6"/>
  <c r="BD44" i="6" s="1"/>
  <c r="AV44" i="6"/>
  <c r="BB44" i="6" s="1"/>
  <c r="AG37" i="6"/>
  <c r="AF38" i="6"/>
  <c r="BF43" i="6"/>
  <c r="AK43" i="6" s="1"/>
  <c r="A46" i="6"/>
  <c r="AU45" i="6"/>
  <c r="BA45" i="6" s="1"/>
  <c r="N38" i="6"/>
  <c r="O37" i="6"/>
  <c r="AA38" i="6"/>
  <c r="Z39" i="6"/>
  <c r="I38" i="6"/>
  <c r="H39" i="6"/>
  <c r="BI36" i="6"/>
  <c r="BJ35" i="6"/>
  <c r="AW44" i="6"/>
  <c r="BC44" i="6" s="1"/>
  <c r="M43" i="3"/>
  <c r="N43" i="3"/>
  <c r="T39" i="6" l="1"/>
  <c r="U38" i="6"/>
  <c r="BL35" i="6"/>
  <c r="AO34" i="5"/>
  <c r="BK35" i="6"/>
  <c r="AX45" i="6"/>
  <c r="BD45" i="6" s="1"/>
  <c r="A47" i="6"/>
  <c r="AU46" i="6"/>
  <c r="BA46" i="6" s="1"/>
  <c r="AG38" i="6"/>
  <c r="AF39" i="6"/>
  <c r="AL37" i="6"/>
  <c r="AM37" i="6" s="1"/>
  <c r="BF44" i="6"/>
  <c r="AK44" i="6" s="1"/>
  <c r="AA39" i="6"/>
  <c r="Z40" i="6"/>
  <c r="O38" i="6"/>
  <c r="N39" i="6"/>
  <c r="AW45" i="6"/>
  <c r="BC45" i="6" s="1"/>
  <c r="BJ36" i="6"/>
  <c r="BI37" i="6"/>
  <c r="AT45" i="6"/>
  <c r="AZ45" i="6" s="1"/>
  <c r="AJ45" i="6"/>
  <c r="AQ45" i="6" s="1"/>
  <c r="AP45" i="6" s="1"/>
  <c r="I39" i="6"/>
  <c r="H40" i="6"/>
  <c r="AV45" i="6"/>
  <c r="BB45" i="6" s="1"/>
  <c r="M44" i="3"/>
  <c r="N44" i="3"/>
  <c r="T40" i="6" l="1"/>
  <c r="U39" i="6"/>
  <c r="BL36" i="6"/>
  <c r="AO35" i="5"/>
  <c r="BK36" i="6"/>
  <c r="BF45" i="6"/>
  <c r="AK45" i="6" s="1"/>
  <c r="AA40" i="6"/>
  <c r="Z41" i="6"/>
  <c r="BJ37" i="6"/>
  <c r="BI38" i="6"/>
  <c r="AX46" i="6"/>
  <c r="BD46" i="6" s="1"/>
  <c r="AG39" i="6"/>
  <c r="AF40" i="6"/>
  <c r="AL38" i="6"/>
  <c r="AM38" i="6" s="1"/>
  <c r="A48" i="6"/>
  <c r="AU47" i="6"/>
  <c r="BA47" i="6" s="1"/>
  <c r="AW46" i="6"/>
  <c r="BC46" i="6" s="1"/>
  <c r="AV46" i="6"/>
  <c r="BB46" i="6" s="1"/>
  <c r="I40" i="6"/>
  <c r="H41" i="6"/>
  <c r="N40" i="6"/>
  <c r="O39" i="6"/>
  <c r="AT46" i="6"/>
  <c r="AZ46" i="6" s="1"/>
  <c r="AJ46" i="6"/>
  <c r="AQ46" i="6" s="1"/>
  <c r="AP46" i="6" s="1"/>
  <c r="M45" i="3"/>
  <c r="N45" i="3"/>
  <c r="U40" i="6" l="1"/>
  <c r="T41" i="6"/>
  <c r="BL37" i="6"/>
  <c r="AO36" i="5"/>
  <c r="BK37" i="6"/>
  <c r="AL39" i="6"/>
  <c r="AM39" i="6" s="1"/>
  <c r="I41" i="6"/>
  <c r="H42" i="6"/>
  <c r="BF46" i="6"/>
  <c r="AK46" i="6" s="1"/>
  <c r="AJ47" i="6"/>
  <c r="AQ47" i="6" s="1"/>
  <c r="AP47" i="6" s="1"/>
  <c r="AT47" i="6"/>
  <c r="AZ47" i="6" s="1"/>
  <c r="BI39" i="6"/>
  <c r="BJ38" i="6"/>
  <c r="A49" i="6"/>
  <c r="AU48" i="6"/>
  <c r="BA48" i="6" s="1"/>
  <c r="AV47" i="6"/>
  <c r="BB47" i="6" s="1"/>
  <c r="AA41" i="6"/>
  <c r="Z42" i="6"/>
  <c r="AX47" i="6"/>
  <c r="BD47" i="6" s="1"/>
  <c r="N41" i="6"/>
  <c r="O40" i="6"/>
  <c r="AW47" i="6"/>
  <c r="BC47" i="6" s="1"/>
  <c r="AG40" i="6"/>
  <c r="AF41" i="6"/>
  <c r="M46" i="3"/>
  <c r="N46" i="3"/>
  <c r="U41" i="6" l="1"/>
  <c r="T42" i="6"/>
  <c r="BL38" i="6"/>
  <c r="AO37" i="5"/>
  <c r="BK38" i="6"/>
  <c r="AX48" i="6"/>
  <c r="BD48" i="6" s="1"/>
  <c r="N42" i="6"/>
  <c r="O41" i="6"/>
  <c r="BF47" i="6"/>
  <c r="AK47" i="6" s="1"/>
  <c r="AG41" i="6"/>
  <c r="AF42" i="6"/>
  <c r="AA42" i="6"/>
  <c r="Z43" i="6"/>
  <c r="AL40" i="6"/>
  <c r="AM40" i="6" s="1"/>
  <c r="BI40" i="6"/>
  <c r="BJ39" i="6"/>
  <c r="AW48" i="6"/>
  <c r="BC48" i="6" s="1"/>
  <c r="AJ48" i="6"/>
  <c r="AQ48" i="6" s="1"/>
  <c r="AP48" i="6" s="1"/>
  <c r="AT48" i="6"/>
  <c r="AZ48" i="6" s="1"/>
  <c r="AV48" i="6"/>
  <c r="BB48" i="6" s="1"/>
  <c r="I42" i="6"/>
  <c r="H43" i="6"/>
  <c r="A50" i="6"/>
  <c r="AU49" i="6"/>
  <c r="BA49" i="6" s="1"/>
  <c r="M47" i="3"/>
  <c r="N47" i="3"/>
  <c r="U42" i="6" l="1"/>
  <c r="T43" i="6"/>
  <c r="BL39" i="6"/>
  <c r="AO38" i="5"/>
  <c r="BK39" i="6"/>
  <c r="AL41" i="6"/>
  <c r="AM41" i="6" s="1"/>
  <c r="I43" i="6"/>
  <c r="H44" i="6"/>
  <c r="AG42" i="6"/>
  <c r="AF43" i="6"/>
  <c r="AW49" i="6"/>
  <c r="BC49" i="6" s="1"/>
  <c r="BF48" i="6"/>
  <c r="AK48" i="6" s="1"/>
  <c r="N43" i="6"/>
  <c r="O42" i="6"/>
  <c r="AA43" i="6"/>
  <c r="Z44" i="6"/>
  <c r="BI41" i="6"/>
  <c r="BJ40" i="6"/>
  <c r="A51" i="6"/>
  <c r="AU50" i="6"/>
  <c r="BA50" i="6" s="1"/>
  <c r="AT49" i="6"/>
  <c r="AZ49" i="6" s="1"/>
  <c r="AJ49" i="6"/>
  <c r="AQ49" i="6" s="1"/>
  <c r="AP49" i="6" s="1"/>
  <c r="AV49" i="6"/>
  <c r="BB49" i="6" s="1"/>
  <c r="AX49" i="6"/>
  <c r="BD49" i="6" s="1"/>
  <c r="M48" i="3"/>
  <c r="N48" i="3"/>
  <c r="T44" i="6" l="1"/>
  <c r="U43" i="6"/>
  <c r="BL40" i="6"/>
  <c r="AO39" i="5"/>
  <c r="BK40" i="6"/>
  <c r="BF49" i="6"/>
  <c r="AK49" i="6" s="1"/>
  <c r="AL42" i="6"/>
  <c r="AM42" i="6" s="1"/>
  <c r="N44" i="6"/>
  <c r="O43" i="6"/>
  <c r="BJ41" i="6"/>
  <c r="BI42" i="6"/>
  <c r="AV50" i="6"/>
  <c r="BB50" i="6" s="1"/>
  <c r="AJ50" i="6"/>
  <c r="AQ50" i="6" s="1"/>
  <c r="AP50" i="6" s="1"/>
  <c r="AT50" i="6"/>
  <c r="AZ50" i="6" s="1"/>
  <c r="AX50" i="6"/>
  <c r="BD50" i="6" s="1"/>
  <c r="AG43" i="6"/>
  <c r="AF44" i="6"/>
  <c r="AW50" i="6"/>
  <c r="BC50" i="6" s="1"/>
  <c r="I44" i="6"/>
  <c r="H45" i="6"/>
  <c r="AA44" i="6"/>
  <c r="Z45" i="6"/>
  <c r="AU51" i="6"/>
  <c r="BA51" i="6" s="1"/>
  <c r="A52" i="6"/>
  <c r="M49" i="3"/>
  <c r="N49" i="3"/>
  <c r="U44" i="6" l="1"/>
  <c r="T45" i="6"/>
  <c r="AL43" i="6"/>
  <c r="AM43" i="6" s="1"/>
  <c r="BL41" i="6"/>
  <c r="AO40" i="5"/>
  <c r="BK41" i="6"/>
  <c r="AV51" i="6"/>
  <c r="BB51" i="6" s="1"/>
  <c r="BI43" i="6"/>
  <c r="BJ42" i="6"/>
  <c r="BF50" i="6"/>
  <c r="AK50" i="6" s="1"/>
  <c r="N45" i="6"/>
  <c r="O44" i="6"/>
  <c r="AG44" i="6"/>
  <c r="AF45" i="6"/>
  <c r="AA45" i="6"/>
  <c r="Z46" i="6"/>
  <c r="AW51" i="6"/>
  <c r="BC51" i="6" s="1"/>
  <c r="I45" i="6"/>
  <c r="H46" i="6"/>
  <c r="AT51" i="6"/>
  <c r="AZ51" i="6" s="1"/>
  <c r="AJ51" i="6"/>
  <c r="AQ51" i="6" s="1"/>
  <c r="AP51" i="6" s="1"/>
  <c r="A53" i="6"/>
  <c r="AU52" i="6"/>
  <c r="BA52" i="6" s="1"/>
  <c r="AX51" i="6"/>
  <c r="BD51" i="6" s="1"/>
  <c r="M50" i="3"/>
  <c r="N50" i="3"/>
  <c r="T46" i="6" l="1"/>
  <c r="U45" i="6"/>
  <c r="BL42" i="6"/>
  <c r="AO41" i="5"/>
  <c r="BK42" i="6"/>
  <c r="AU53" i="6"/>
  <c r="BA53" i="6" s="1"/>
  <c r="A54" i="6"/>
  <c r="BI44" i="6"/>
  <c r="BJ43" i="6"/>
  <c r="AL44" i="6"/>
  <c r="AM44" i="6" s="1"/>
  <c r="N46" i="6"/>
  <c r="O45" i="6"/>
  <c r="AA46" i="6"/>
  <c r="Z47" i="6"/>
  <c r="AW52" i="6"/>
  <c r="BC52" i="6" s="1"/>
  <c r="AJ52" i="6"/>
  <c r="AQ52" i="6" s="1"/>
  <c r="AP52" i="6" s="1"/>
  <c r="AT52" i="6"/>
  <c r="AZ52" i="6" s="1"/>
  <c r="AV52" i="6"/>
  <c r="BB52" i="6" s="1"/>
  <c r="BF51" i="6"/>
  <c r="AK51" i="6" s="1"/>
  <c r="AX52" i="6"/>
  <c r="BD52" i="6" s="1"/>
  <c r="I46" i="6"/>
  <c r="H47" i="6"/>
  <c r="AG45" i="6"/>
  <c r="AF46" i="6"/>
  <c r="M51" i="3"/>
  <c r="N51" i="3"/>
  <c r="U46" i="6" l="1"/>
  <c r="T47" i="6"/>
  <c r="BL43" i="6"/>
  <c r="AO42" i="5"/>
  <c r="BK43" i="6"/>
  <c r="AL45" i="6"/>
  <c r="AM45" i="6" s="1"/>
  <c r="AG46" i="6"/>
  <c r="AF47" i="6"/>
  <c r="AA47" i="6"/>
  <c r="Z48" i="6"/>
  <c r="I47" i="6"/>
  <c r="H48" i="6"/>
  <c r="N47" i="6"/>
  <c r="O46" i="6"/>
  <c r="AX53" i="6"/>
  <c r="BD53" i="6" s="1"/>
  <c r="AV53" i="6"/>
  <c r="BB53" i="6" s="1"/>
  <c r="BF52" i="6"/>
  <c r="AK52" i="6" s="1"/>
  <c r="AW53" i="6"/>
  <c r="BC53" i="6" s="1"/>
  <c r="BI45" i="6"/>
  <c r="BJ44" i="6"/>
  <c r="A55" i="6"/>
  <c r="AU54" i="6"/>
  <c r="BA54" i="6" s="1"/>
  <c r="AJ53" i="6"/>
  <c r="AQ53" i="6" s="1"/>
  <c r="AP53" i="6" s="1"/>
  <c r="AT53" i="6"/>
  <c r="AZ53" i="6" s="1"/>
  <c r="M52" i="3"/>
  <c r="N52" i="3"/>
  <c r="T48" i="6" l="1"/>
  <c r="U47" i="6"/>
  <c r="BL44" i="6"/>
  <c r="AO43" i="5"/>
  <c r="BK44" i="6"/>
  <c r="AL46" i="6"/>
  <c r="AM46" i="6" s="1"/>
  <c r="N48" i="6"/>
  <c r="O47" i="6"/>
  <c r="A56" i="6"/>
  <c r="AU55" i="6"/>
  <c r="BA55" i="6" s="1"/>
  <c r="I48" i="6"/>
  <c r="H49" i="6"/>
  <c r="BF53" i="6"/>
  <c r="AK53" i="6" s="1"/>
  <c r="AX54" i="6"/>
  <c r="BD54" i="6" s="1"/>
  <c r="AJ54" i="6"/>
  <c r="AQ54" i="6" s="1"/>
  <c r="AP54" i="6" s="1"/>
  <c r="AT54" i="6"/>
  <c r="AZ54" i="6" s="1"/>
  <c r="AA48" i="6"/>
  <c r="Z49" i="6"/>
  <c r="AW54" i="6"/>
  <c r="BC54" i="6" s="1"/>
  <c r="BI46" i="6"/>
  <c r="BJ45" i="6"/>
  <c r="AG47" i="6"/>
  <c r="AF48" i="6"/>
  <c r="AV54" i="6"/>
  <c r="BB54" i="6" s="1"/>
  <c r="M53" i="3"/>
  <c r="N53" i="3"/>
  <c r="U48" i="6" l="1"/>
  <c r="T49" i="6"/>
  <c r="BL45" i="6"/>
  <c r="AO44" i="5"/>
  <c r="BK45" i="6"/>
  <c r="AL47" i="6"/>
  <c r="AM47" i="6" s="1"/>
  <c r="BF54" i="6"/>
  <c r="AK54" i="6" s="1"/>
  <c r="AT55" i="6"/>
  <c r="AZ55" i="6" s="1"/>
  <c r="AJ55" i="6"/>
  <c r="AQ55" i="6" s="1"/>
  <c r="AP55" i="6" s="1"/>
  <c r="BI47" i="6"/>
  <c r="BJ46" i="6"/>
  <c r="A57" i="6"/>
  <c r="AU56" i="6"/>
  <c r="BA56" i="6" s="1"/>
  <c r="AV55" i="6"/>
  <c r="BB55" i="6" s="1"/>
  <c r="AW55" i="6"/>
  <c r="BC55" i="6" s="1"/>
  <c r="I49" i="6"/>
  <c r="H50" i="6"/>
  <c r="O48" i="6"/>
  <c r="N49" i="6"/>
  <c r="AA49" i="6"/>
  <c r="Z50" i="6"/>
  <c r="AG48" i="6"/>
  <c r="AF49" i="6"/>
  <c r="AX55" i="6"/>
  <c r="BD55" i="6" s="1"/>
  <c r="M54" i="3"/>
  <c r="N54" i="3"/>
  <c r="T50" i="6" l="1"/>
  <c r="U49" i="6"/>
  <c r="BL46" i="6"/>
  <c r="AO45" i="5"/>
  <c r="BK46" i="6"/>
  <c r="AA50" i="6"/>
  <c r="Z51" i="6"/>
  <c r="I50" i="6"/>
  <c r="H51" i="6"/>
  <c r="AW56" i="6"/>
  <c r="BC56" i="6" s="1"/>
  <c r="A58" i="6"/>
  <c r="AU57" i="6"/>
  <c r="BA57" i="6" s="1"/>
  <c r="N50" i="6"/>
  <c r="O49" i="6"/>
  <c r="BI48" i="6"/>
  <c r="BJ47" i="6"/>
  <c r="AV56" i="6"/>
  <c r="BB56" i="6" s="1"/>
  <c r="AJ56" i="6"/>
  <c r="AQ56" i="6" s="1"/>
  <c r="AP56" i="6" s="1"/>
  <c r="AT56" i="6"/>
  <c r="AZ56" i="6" s="1"/>
  <c r="AG49" i="6"/>
  <c r="AF50" i="6"/>
  <c r="BF55" i="6"/>
  <c r="AK55" i="6" s="1"/>
  <c r="AL48" i="6"/>
  <c r="AM48" i="6" s="1"/>
  <c r="AX56" i="6"/>
  <c r="BD56" i="6" s="1"/>
  <c r="M55" i="3"/>
  <c r="N55" i="3"/>
  <c r="T51" i="6" l="1"/>
  <c r="U50" i="6"/>
  <c r="BL47" i="6"/>
  <c r="AO46" i="5"/>
  <c r="BK47" i="6"/>
  <c r="AL49" i="6"/>
  <c r="AM49" i="6" s="1"/>
  <c r="O50" i="6"/>
  <c r="N51" i="6"/>
  <c r="AJ57" i="6"/>
  <c r="AQ57" i="6" s="1"/>
  <c r="AP57" i="6" s="1"/>
  <c r="AT57" i="6"/>
  <c r="AZ57" i="6" s="1"/>
  <c r="BJ48" i="6"/>
  <c r="BI49" i="6"/>
  <c r="A59" i="6"/>
  <c r="AU58" i="6"/>
  <c r="BA58" i="6" s="1"/>
  <c r="BF56" i="6"/>
  <c r="AK56" i="6" s="1"/>
  <c r="AW57" i="6"/>
  <c r="BC57" i="6" s="1"/>
  <c r="AA51" i="6"/>
  <c r="Z52" i="6"/>
  <c r="AG50" i="6"/>
  <c r="AF51" i="6"/>
  <c r="AV57" i="6"/>
  <c r="BB57" i="6" s="1"/>
  <c r="I51" i="6"/>
  <c r="H52" i="6"/>
  <c r="AX57" i="6"/>
  <c r="BD57" i="6" s="1"/>
  <c r="M56" i="3"/>
  <c r="N56" i="3"/>
  <c r="U51" i="6" l="1"/>
  <c r="T52" i="6"/>
  <c r="BL48" i="6"/>
  <c r="AO47" i="5"/>
  <c r="BK48" i="6"/>
  <c r="AL50" i="6"/>
  <c r="AM50" i="6" s="1"/>
  <c r="AX58" i="6"/>
  <c r="BD58" i="6" s="1"/>
  <c r="BI50" i="6"/>
  <c r="BJ49" i="6"/>
  <c r="BF57" i="6"/>
  <c r="AK57" i="6" s="1"/>
  <c r="AG51" i="6"/>
  <c r="AF52" i="6"/>
  <c r="AT58" i="6"/>
  <c r="AZ58" i="6" s="1"/>
  <c r="AJ58" i="6"/>
  <c r="AQ58" i="6" s="1"/>
  <c r="AP58" i="6" s="1"/>
  <c r="AW58" i="6"/>
  <c r="BC58" i="6" s="1"/>
  <c r="AA52" i="6"/>
  <c r="Z53" i="6"/>
  <c r="A60" i="6"/>
  <c r="AU59" i="6"/>
  <c r="BA59" i="6" s="1"/>
  <c r="O51" i="6"/>
  <c r="N52" i="6"/>
  <c r="I52" i="6"/>
  <c r="H53" i="6"/>
  <c r="AV58" i="6"/>
  <c r="BB58" i="6" s="1"/>
  <c r="M57" i="3"/>
  <c r="N57" i="3"/>
  <c r="T53" i="6" l="1"/>
  <c r="U52" i="6"/>
  <c r="BL49" i="6"/>
  <c r="AO48" i="5"/>
  <c r="BK49" i="6"/>
  <c r="AG52" i="6"/>
  <c r="AF53" i="6"/>
  <c r="AT59" i="6"/>
  <c r="AZ59" i="6" s="1"/>
  <c r="AJ59" i="6"/>
  <c r="AQ59" i="6" s="1"/>
  <c r="AP59" i="6" s="1"/>
  <c r="AL51" i="6"/>
  <c r="AM51" i="6" s="1"/>
  <c r="AW59" i="6"/>
  <c r="BC59" i="6" s="1"/>
  <c r="AX59" i="6"/>
  <c r="BD59" i="6" s="1"/>
  <c r="BI51" i="6"/>
  <c r="BJ50" i="6"/>
  <c r="I53" i="6"/>
  <c r="H54" i="6"/>
  <c r="A61" i="6"/>
  <c r="AU60" i="6"/>
  <c r="BA60" i="6" s="1"/>
  <c r="AV59" i="6"/>
  <c r="BB59" i="6" s="1"/>
  <c r="BF58" i="6"/>
  <c r="AK58" i="6" s="1"/>
  <c r="N53" i="6"/>
  <c r="O52" i="6"/>
  <c r="AA53" i="6"/>
  <c r="Z54" i="6"/>
  <c r="M58" i="3"/>
  <c r="N58" i="3"/>
  <c r="T54" i="6" l="1"/>
  <c r="U53" i="6"/>
  <c r="BL50" i="6"/>
  <c r="AO49" i="5"/>
  <c r="BK50" i="6"/>
  <c r="BF59" i="6"/>
  <c r="AK59" i="6" s="1"/>
  <c r="AA54" i="6"/>
  <c r="Z55" i="6"/>
  <c r="AX60" i="6"/>
  <c r="BD60" i="6" s="1"/>
  <c r="AG53" i="6"/>
  <c r="AF54" i="6"/>
  <c r="A62" i="6"/>
  <c r="AU61" i="6"/>
  <c r="BA61" i="6" s="1"/>
  <c r="N54" i="6"/>
  <c r="O53" i="6"/>
  <c r="AV60" i="6"/>
  <c r="BB60" i="6" s="1"/>
  <c r="AL52" i="6"/>
  <c r="AM52" i="6" s="1"/>
  <c r="AW60" i="6"/>
  <c r="BC60" i="6" s="1"/>
  <c r="BI52" i="6"/>
  <c r="BJ51" i="6"/>
  <c r="AJ60" i="6"/>
  <c r="AQ60" i="6" s="1"/>
  <c r="AP60" i="6" s="1"/>
  <c r="AT60" i="6"/>
  <c r="AZ60" i="6" s="1"/>
  <c r="I54" i="6"/>
  <c r="H55" i="6"/>
  <c r="M59" i="3"/>
  <c r="N59" i="3"/>
  <c r="U54" i="6" l="1"/>
  <c r="T55" i="6"/>
  <c r="BL51" i="6"/>
  <c r="AO50" i="5"/>
  <c r="BK51" i="6"/>
  <c r="AL53" i="6"/>
  <c r="AM53" i="6" s="1"/>
  <c r="AV61" i="6"/>
  <c r="BB61" i="6" s="1"/>
  <c r="BJ52" i="6"/>
  <c r="BI53" i="6"/>
  <c r="AX61" i="6"/>
  <c r="BD61" i="6" s="1"/>
  <c r="I55" i="6"/>
  <c r="H56" i="6"/>
  <c r="AA55" i="6"/>
  <c r="Z56" i="6"/>
  <c r="N55" i="6"/>
  <c r="O54" i="6"/>
  <c r="AU62" i="6"/>
  <c r="BA62" i="6" s="1"/>
  <c r="A63" i="6"/>
  <c r="BF60" i="6"/>
  <c r="AK60" i="6" s="1"/>
  <c r="AW61" i="6"/>
  <c r="BC61" i="6" s="1"/>
  <c r="AJ61" i="6"/>
  <c r="AQ61" i="6" s="1"/>
  <c r="AP61" i="6" s="1"/>
  <c r="AT61" i="6"/>
  <c r="AZ61" i="6" s="1"/>
  <c r="AG54" i="6"/>
  <c r="AF55" i="6"/>
  <c r="M60" i="3"/>
  <c r="N60" i="3"/>
  <c r="T56" i="6" l="1"/>
  <c r="U55" i="6"/>
  <c r="BL52" i="6"/>
  <c r="AO51" i="5"/>
  <c r="BK52" i="6"/>
  <c r="AW62" i="6"/>
  <c r="BC62" i="6" s="1"/>
  <c r="I56" i="6"/>
  <c r="H57" i="6"/>
  <c r="AL54" i="6"/>
  <c r="AM54" i="6" s="1"/>
  <c r="AJ62" i="6"/>
  <c r="AQ62" i="6" s="1"/>
  <c r="AP62" i="6" s="1"/>
  <c r="AT62" i="6"/>
  <c r="AZ62" i="6" s="1"/>
  <c r="O55" i="6"/>
  <c r="N56" i="6"/>
  <c r="AG55" i="6"/>
  <c r="AF56" i="6"/>
  <c r="A64" i="6"/>
  <c r="BI54" i="6"/>
  <c r="BJ53" i="6"/>
  <c r="AX62" i="6"/>
  <c r="BD62" i="6" s="1"/>
  <c r="AA56" i="6"/>
  <c r="Z57" i="6"/>
  <c r="BF61" i="6"/>
  <c r="AK61" i="6" s="1"/>
  <c r="AV62" i="6"/>
  <c r="BB62" i="6" s="1"/>
  <c r="M61" i="3"/>
  <c r="N61" i="3"/>
  <c r="U56" i="6" l="1"/>
  <c r="T57" i="6"/>
  <c r="BL53" i="6"/>
  <c r="AO52" i="5"/>
  <c r="BK53" i="6"/>
  <c r="BF62" i="6"/>
  <c r="AK62" i="6" s="1"/>
  <c r="AL55" i="6"/>
  <c r="AM55" i="6" s="1"/>
  <c r="AW63" i="6"/>
  <c r="BC63" i="6" s="1"/>
  <c r="I57" i="6"/>
  <c r="H58" i="6"/>
  <c r="AU63" i="6"/>
  <c r="BA63" i="6" s="1"/>
  <c r="L1" i="6"/>
  <c r="A65" i="6"/>
  <c r="AU64" i="6"/>
  <c r="BA64" i="6" s="1"/>
  <c r="R1" i="6"/>
  <c r="BJ54" i="6"/>
  <c r="BI55" i="6"/>
  <c r="AG56" i="6"/>
  <c r="AF57" i="6"/>
  <c r="AA57" i="6"/>
  <c r="Z58" i="6"/>
  <c r="N57" i="6"/>
  <c r="O56" i="6"/>
  <c r="AD1" i="6"/>
  <c r="F1" i="6"/>
  <c r="M62" i="3"/>
  <c r="N62" i="3"/>
  <c r="U57" i="6" l="1"/>
  <c r="T58" i="6"/>
  <c r="BL54" i="6"/>
  <c r="AO53" i="5"/>
  <c r="BK54" i="6"/>
  <c r="AL56" i="6"/>
  <c r="AM56" i="6" s="1"/>
  <c r="AT64" i="6"/>
  <c r="AZ64" i="6" s="1"/>
  <c r="AJ64" i="6"/>
  <c r="AQ64" i="6" s="1"/>
  <c r="I58" i="6"/>
  <c r="H59" i="6"/>
  <c r="AT63" i="6"/>
  <c r="AZ63" i="6" s="1"/>
  <c r="AJ63" i="6"/>
  <c r="AW64" i="6"/>
  <c r="BC64" i="6" s="1"/>
  <c r="O57" i="6"/>
  <c r="N58" i="6"/>
  <c r="AV63" i="6"/>
  <c r="BB63" i="6" s="1"/>
  <c r="AU65" i="6"/>
  <c r="BA65" i="6" s="1"/>
  <c r="A66" i="6"/>
  <c r="AA58" i="6"/>
  <c r="Z59" i="6"/>
  <c r="AG57" i="6"/>
  <c r="AF58" i="6"/>
  <c r="AV64" i="6"/>
  <c r="BB64" i="6" s="1"/>
  <c r="BJ55" i="6"/>
  <c r="BI56" i="6"/>
  <c r="AX63" i="6"/>
  <c r="BD63" i="6" s="1"/>
  <c r="AX64" i="6"/>
  <c r="BD64" i="6" s="1"/>
  <c r="M63" i="3"/>
  <c r="N63" i="3"/>
  <c r="U58" i="6" l="1"/>
  <c r="T59" i="6"/>
  <c r="BL55" i="6"/>
  <c r="AO54" i="5"/>
  <c r="BK55" i="6"/>
  <c r="AU66" i="6"/>
  <c r="BA66" i="6" s="1"/>
  <c r="A67" i="6"/>
  <c r="AA59" i="6"/>
  <c r="Z60" i="6"/>
  <c r="I59" i="6"/>
  <c r="H60" i="6"/>
  <c r="AQ63" i="6"/>
  <c r="AP63" i="6" s="1"/>
  <c r="BJ56" i="6"/>
  <c r="BI57" i="6"/>
  <c r="N59" i="6"/>
  <c r="O58" i="6"/>
  <c r="AT65" i="6"/>
  <c r="AZ65" i="6" s="1"/>
  <c r="AJ65" i="6"/>
  <c r="AQ65" i="6" s="1"/>
  <c r="BF63" i="6"/>
  <c r="AK63" i="6" s="1"/>
  <c r="AV65" i="6"/>
  <c r="BB65" i="6" s="1"/>
  <c r="AW65" i="6"/>
  <c r="BC65" i="6" s="1"/>
  <c r="AG58" i="6"/>
  <c r="AF59" i="6"/>
  <c r="AL57" i="6"/>
  <c r="AM57" i="6" s="1"/>
  <c r="AX65" i="6"/>
  <c r="BD65" i="6" s="1"/>
  <c r="BF64" i="6"/>
  <c r="M64" i="3"/>
  <c r="N64" i="3"/>
  <c r="U59" i="6" l="1"/>
  <c r="T60" i="6"/>
  <c r="BL56" i="6"/>
  <c r="AO55" i="5"/>
  <c r="BK56" i="6"/>
  <c r="AL58" i="6"/>
  <c r="AM58" i="6" s="1"/>
  <c r="AK64" i="6"/>
  <c r="AK1" i="6"/>
  <c r="BI58" i="6"/>
  <c r="BJ57" i="6"/>
  <c r="AT66" i="6"/>
  <c r="AZ66" i="6" s="1"/>
  <c r="AJ66" i="6"/>
  <c r="AQ66" i="6" s="1"/>
  <c r="AX66" i="6"/>
  <c r="BD66" i="6" s="1"/>
  <c r="AA60" i="6"/>
  <c r="Z61" i="6"/>
  <c r="AW66" i="6"/>
  <c r="BC66" i="6" s="1"/>
  <c r="AU67" i="6"/>
  <c r="BA67" i="6" s="1"/>
  <c r="A68" i="6"/>
  <c r="AG59" i="6"/>
  <c r="AF60" i="6"/>
  <c r="BF65" i="6"/>
  <c r="AV66" i="6"/>
  <c r="BB66" i="6" s="1"/>
  <c r="I60" i="6"/>
  <c r="H61" i="6"/>
  <c r="N60" i="6"/>
  <c r="O59" i="6"/>
  <c r="M65" i="3"/>
  <c r="N65" i="3"/>
  <c r="T61" i="6" l="1"/>
  <c r="U60" i="6"/>
  <c r="BL57" i="6"/>
  <c r="AO56" i="5"/>
  <c r="BK57" i="6"/>
  <c r="BF66" i="6"/>
  <c r="AV67" i="6"/>
  <c r="BB67" i="6" s="1"/>
  <c r="N61" i="6"/>
  <c r="O60" i="6"/>
  <c r="AL59" i="6"/>
  <c r="AM59" i="6" s="1"/>
  <c r="AA61" i="6"/>
  <c r="Z62" i="6"/>
  <c r="AU68" i="6"/>
  <c r="BA68" i="6" s="1"/>
  <c r="A69" i="6"/>
  <c r="AX67" i="6"/>
  <c r="BD67" i="6" s="1"/>
  <c r="AG60" i="6"/>
  <c r="AF61" i="6"/>
  <c r="I61" i="6"/>
  <c r="H62" i="6"/>
  <c r="AW67" i="6"/>
  <c r="BC67" i="6" s="1"/>
  <c r="BI59" i="6"/>
  <c r="BJ58" i="6"/>
  <c r="AT67" i="6"/>
  <c r="AZ67" i="6" s="1"/>
  <c r="AJ67" i="6"/>
  <c r="AQ67" i="6" s="1"/>
  <c r="AK65" i="6"/>
  <c r="M66" i="3"/>
  <c r="N66" i="3"/>
  <c r="U61" i="6" l="1"/>
  <c r="T62" i="6"/>
  <c r="BL58" i="6"/>
  <c r="AO57" i="5"/>
  <c r="AK66" i="6"/>
  <c r="BK58" i="6"/>
  <c r="AV68" i="6"/>
  <c r="BB68" i="6" s="1"/>
  <c r="I62" i="6"/>
  <c r="H63" i="6"/>
  <c r="N62" i="6"/>
  <c r="O61" i="6"/>
  <c r="AX68" i="6"/>
  <c r="BD68" i="6" s="1"/>
  <c r="AU69" i="6"/>
  <c r="BA69" i="6" s="1"/>
  <c r="A70" i="6"/>
  <c r="AG61" i="6"/>
  <c r="AF62" i="6"/>
  <c r="BF67" i="6"/>
  <c r="AL60" i="6"/>
  <c r="AM60" i="6" s="1"/>
  <c r="BI60" i="6"/>
  <c r="BJ59" i="6"/>
  <c r="AW68" i="6"/>
  <c r="BC68" i="6" s="1"/>
  <c r="AT68" i="6"/>
  <c r="AZ68" i="6" s="1"/>
  <c r="AJ68" i="6"/>
  <c r="AQ68" i="6" s="1"/>
  <c r="AA62" i="6"/>
  <c r="Z63" i="6"/>
  <c r="M67" i="3"/>
  <c r="N67" i="3"/>
  <c r="T63" i="6" l="1"/>
  <c r="U62" i="6"/>
  <c r="BL59" i="6"/>
  <c r="AO58" i="5"/>
  <c r="AK67" i="6"/>
  <c r="BK59" i="6"/>
  <c r="BF68" i="6"/>
  <c r="BI61" i="6"/>
  <c r="BJ60" i="6"/>
  <c r="AV69" i="6"/>
  <c r="BB69" i="6" s="1"/>
  <c r="N63" i="6"/>
  <c r="O62" i="6"/>
  <c r="AX69" i="6"/>
  <c r="BD69" i="6" s="1"/>
  <c r="AA63" i="6"/>
  <c r="Z64" i="6"/>
  <c r="AJ69" i="6"/>
  <c r="AQ69" i="6" s="1"/>
  <c r="AT69" i="6"/>
  <c r="AZ69" i="6" s="1"/>
  <c r="I63" i="6"/>
  <c r="I1" i="6" s="1"/>
  <c r="H64" i="6"/>
  <c r="AU70" i="6"/>
  <c r="BA70" i="6" s="1"/>
  <c r="A71" i="6"/>
  <c r="AG62" i="6"/>
  <c r="AF63" i="6"/>
  <c r="AW69" i="6"/>
  <c r="BC69" i="6" s="1"/>
  <c r="AL61" i="6"/>
  <c r="AM61" i="6" s="1"/>
  <c r="M68" i="3"/>
  <c r="N68" i="3"/>
  <c r="U63" i="6" l="1"/>
  <c r="U1" i="6" s="1"/>
  <c r="T64" i="6"/>
  <c r="AK68" i="6"/>
  <c r="BL60" i="6"/>
  <c r="AO59" i="5"/>
  <c r="BK60" i="6"/>
  <c r="AL62" i="6"/>
  <c r="AM62" i="6" s="1"/>
  <c r="BF69" i="6"/>
  <c r="AW70" i="6"/>
  <c r="BC70" i="6" s="1"/>
  <c r="AG63" i="6"/>
  <c r="AF64" i="6"/>
  <c r="AT70" i="6"/>
  <c r="AZ70" i="6" s="1"/>
  <c r="AJ70" i="6"/>
  <c r="AQ70" i="6" s="1"/>
  <c r="A72" i="6"/>
  <c r="AU71" i="6"/>
  <c r="BA71" i="6" s="1"/>
  <c r="BJ61" i="6"/>
  <c r="BI62" i="6"/>
  <c r="I64" i="6"/>
  <c r="H65" i="6"/>
  <c r="N64" i="6"/>
  <c r="O63" i="6"/>
  <c r="O1" i="6" s="1"/>
  <c r="AV70" i="6"/>
  <c r="BB70" i="6" s="1"/>
  <c r="AA64" i="6"/>
  <c r="Z65" i="6"/>
  <c r="AX70" i="6"/>
  <c r="BD70" i="6" s="1"/>
  <c r="M69" i="3"/>
  <c r="N69" i="3"/>
  <c r="AK69" i="6" l="1"/>
  <c r="U64" i="6"/>
  <c r="T65" i="6"/>
  <c r="BL61" i="6"/>
  <c r="AO60" i="5"/>
  <c r="BK61" i="6"/>
  <c r="BI63" i="6"/>
  <c r="BJ62" i="6"/>
  <c r="BF70" i="6"/>
  <c r="AK70" i="6" s="1"/>
  <c r="AG64" i="6"/>
  <c r="AF65" i="6"/>
  <c r="AW71" i="6"/>
  <c r="BC71" i="6" s="1"/>
  <c r="A73" i="6"/>
  <c r="AU72" i="6"/>
  <c r="BA72" i="6" s="1"/>
  <c r="AT71" i="6"/>
  <c r="AZ71" i="6" s="1"/>
  <c r="AJ71" i="6"/>
  <c r="AQ71" i="6" s="1"/>
  <c r="AV71" i="6"/>
  <c r="BB71" i="6" s="1"/>
  <c r="AL63" i="6"/>
  <c r="AG1" i="6"/>
  <c r="N65" i="6"/>
  <c r="O64" i="6"/>
  <c r="AX71" i="6"/>
  <c r="BD71" i="6" s="1"/>
  <c r="AA65" i="6"/>
  <c r="Z66" i="6"/>
  <c r="I65" i="6"/>
  <c r="H66" i="6"/>
  <c r="M70" i="3"/>
  <c r="N70" i="3"/>
  <c r="U65" i="6" l="1"/>
  <c r="T66" i="6"/>
  <c r="BL62" i="6"/>
  <c r="AO61" i="5"/>
  <c r="BK62" i="6"/>
  <c r="AL64" i="6"/>
  <c r="I66" i="6"/>
  <c r="H67" i="6"/>
  <c r="AM63" i="6"/>
  <c r="AM1" i="6" s="1"/>
  <c r="AL1" i="6"/>
  <c r="AG65" i="6"/>
  <c r="AF66" i="6"/>
  <c r="AX72" i="6"/>
  <c r="BD72" i="6" s="1"/>
  <c r="O65" i="6"/>
  <c r="N66" i="6"/>
  <c r="AW72" i="6"/>
  <c r="BC72" i="6" s="1"/>
  <c r="AA66" i="6"/>
  <c r="Z67" i="6"/>
  <c r="AV72" i="6"/>
  <c r="BB72" i="6" s="1"/>
  <c r="AJ72" i="6"/>
  <c r="AQ72" i="6" s="1"/>
  <c r="AT72" i="6"/>
  <c r="AZ72" i="6" s="1"/>
  <c r="BF71" i="6"/>
  <c r="AK71" i="6" s="1"/>
  <c r="A74" i="6"/>
  <c r="AU73" i="6"/>
  <c r="BA73" i="6" s="1"/>
  <c r="BI64" i="6"/>
  <c r="BJ63" i="6"/>
  <c r="M71" i="3"/>
  <c r="N71" i="3"/>
  <c r="U66" i="6" l="1"/>
  <c r="T67" i="6"/>
  <c r="BL63" i="6"/>
  <c r="AO62" i="5"/>
  <c r="AL65" i="6"/>
  <c r="AP64" i="6"/>
  <c r="AR128" i="6" s="1"/>
  <c r="AP1" i="6" s="1"/>
  <c r="AM64" i="6"/>
  <c r="AO1" i="6" s="1"/>
  <c r="E31" i="2" s="1"/>
  <c r="BK63" i="6"/>
  <c r="BF72" i="6"/>
  <c r="AK72" i="6" s="1"/>
  <c r="BJ64" i="6"/>
  <c r="BI65" i="6"/>
  <c r="AW73" i="6"/>
  <c r="BC73" i="6" s="1"/>
  <c r="AV73" i="6"/>
  <c r="BB73" i="6" s="1"/>
  <c r="N67" i="6"/>
  <c r="O66" i="6"/>
  <c r="AG66" i="6"/>
  <c r="AF67" i="6"/>
  <c r="AJ73" i="6"/>
  <c r="AQ73" i="6" s="1"/>
  <c r="AT73" i="6"/>
  <c r="AZ73" i="6" s="1"/>
  <c r="AX73" i="6"/>
  <c r="BD73" i="6" s="1"/>
  <c r="AA67" i="6"/>
  <c r="Z68" i="6"/>
  <c r="I67" i="6"/>
  <c r="H68" i="6"/>
  <c r="A75" i="6"/>
  <c r="AU74" i="6"/>
  <c r="BA74" i="6" s="1"/>
  <c r="M72" i="3"/>
  <c r="N72" i="3"/>
  <c r="T68" i="6" l="1"/>
  <c r="U67" i="6"/>
  <c r="AM65" i="6"/>
  <c r="BU8" i="6"/>
  <c r="BT10" i="6" s="1"/>
  <c r="E34" i="2" s="1"/>
  <c r="BL64" i="6"/>
  <c r="AO63" i="5"/>
  <c r="AL66" i="6"/>
  <c r="AM66" i="6" s="1"/>
  <c r="BK64" i="6"/>
  <c r="BF73" i="6"/>
  <c r="AK73" i="6" s="1"/>
  <c r="A76" i="6"/>
  <c r="AU75" i="6"/>
  <c r="BA75" i="6" s="1"/>
  <c r="AW74" i="6"/>
  <c r="BC74" i="6" s="1"/>
  <c r="BI66" i="6"/>
  <c r="BJ65" i="6"/>
  <c r="N68" i="6"/>
  <c r="O67" i="6"/>
  <c r="AX74" i="6"/>
  <c r="BD74" i="6" s="1"/>
  <c r="I68" i="6"/>
  <c r="H69" i="6"/>
  <c r="AG67" i="6"/>
  <c r="AF68" i="6"/>
  <c r="AA68" i="6"/>
  <c r="Z69" i="6"/>
  <c r="AV74" i="6"/>
  <c r="BB74" i="6" s="1"/>
  <c r="AJ74" i="6"/>
  <c r="AQ74" i="6" s="1"/>
  <c r="AT74" i="6"/>
  <c r="AZ74" i="6" s="1"/>
  <c r="M73" i="3"/>
  <c r="N73" i="3"/>
  <c r="U68" i="6" l="1"/>
  <c r="T69" i="6"/>
  <c r="BL65" i="6"/>
  <c r="AO64" i="5"/>
  <c r="BK65" i="6"/>
  <c r="BR8" i="6"/>
  <c r="AL67" i="6"/>
  <c r="AM67" i="6" s="1"/>
  <c r="AA69" i="6"/>
  <c r="Z70" i="6"/>
  <c r="AW75" i="6"/>
  <c r="BC75" i="6" s="1"/>
  <c r="AG68" i="6"/>
  <c r="AF69" i="6"/>
  <c r="AV75" i="6"/>
  <c r="BB75" i="6" s="1"/>
  <c r="AJ75" i="6"/>
  <c r="AQ75" i="6" s="1"/>
  <c r="AT75" i="6"/>
  <c r="AZ75" i="6" s="1"/>
  <c r="AX75" i="6"/>
  <c r="BD75" i="6" s="1"/>
  <c r="BF74" i="6"/>
  <c r="AK74" i="6" s="1"/>
  <c r="I69" i="6"/>
  <c r="H70" i="6"/>
  <c r="N69" i="6"/>
  <c r="O68" i="6"/>
  <c r="BJ66" i="6"/>
  <c r="BI67" i="6"/>
  <c r="A77" i="6"/>
  <c r="AU76" i="6"/>
  <c r="BA76" i="6" s="1"/>
  <c r="M74" i="3"/>
  <c r="N74" i="3"/>
  <c r="U69" i="6" l="1"/>
  <c r="T70" i="6"/>
  <c r="BL66" i="6"/>
  <c r="AO65" i="5"/>
  <c r="BK66" i="6"/>
  <c r="BO7" i="6"/>
  <c r="E35" i="2" s="1"/>
  <c r="E30" i="2"/>
  <c r="E33" i="2" s="1"/>
  <c r="AL68" i="6"/>
  <c r="AM68" i="6" s="1"/>
  <c r="A78" i="6"/>
  <c r="AU77" i="6"/>
  <c r="BA77" i="6" s="1"/>
  <c r="AJ76" i="6"/>
  <c r="AQ76" i="6" s="1"/>
  <c r="AT76" i="6"/>
  <c r="AZ76" i="6" s="1"/>
  <c r="AG69" i="6"/>
  <c r="AF70" i="6"/>
  <c r="BF75" i="6"/>
  <c r="AK75" i="6" s="1"/>
  <c r="N70" i="6"/>
  <c r="O69" i="6"/>
  <c r="AA70" i="6"/>
  <c r="Z71" i="6"/>
  <c r="BI68" i="6"/>
  <c r="BJ67" i="6"/>
  <c r="AV76" i="6"/>
  <c r="BB76" i="6" s="1"/>
  <c r="AW76" i="6"/>
  <c r="BC76" i="6" s="1"/>
  <c r="AX76" i="6"/>
  <c r="BD76" i="6" s="1"/>
  <c r="I70" i="6"/>
  <c r="H71" i="6"/>
  <c r="M75" i="3"/>
  <c r="N75" i="3"/>
  <c r="U70" i="6" l="1"/>
  <c r="T71" i="6"/>
  <c r="BL67" i="6"/>
  <c r="AO66" i="5"/>
  <c r="BK67" i="6"/>
  <c r="AL69" i="6"/>
  <c r="AM69" i="6" s="1"/>
  <c r="O70" i="6"/>
  <c r="N71" i="6"/>
  <c r="AV77" i="6"/>
  <c r="BB77" i="6" s="1"/>
  <c r="AG70" i="6"/>
  <c r="AF71" i="6"/>
  <c r="AW77" i="6"/>
  <c r="BC77" i="6" s="1"/>
  <c r="BF76" i="6"/>
  <c r="AK76" i="6" s="1"/>
  <c r="I71" i="6"/>
  <c r="H72" i="6"/>
  <c r="A79" i="6"/>
  <c r="AU78" i="6"/>
  <c r="BA78" i="6" s="1"/>
  <c r="AT77" i="6"/>
  <c r="AZ77" i="6" s="1"/>
  <c r="AJ77" i="6"/>
  <c r="AQ77" i="6" s="1"/>
  <c r="BI69" i="6"/>
  <c r="BJ68" i="6"/>
  <c r="AA71" i="6"/>
  <c r="Z72" i="6"/>
  <c r="AX77" i="6"/>
  <c r="BD77" i="6" s="1"/>
  <c r="M76" i="3"/>
  <c r="N76" i="3"/>
  <c r="U71" i="6" l="1"/>
  <c r="T72" i="6"/>
  <c r="AL70" i="6"/>
  <c r="AM70" i="6" s="1"/>
  <c r="BL68" i="6"/>
  <c r="AO67" i="5"/>
  <c r="BK68" i="6"/>
  <c r="AG71" i="6"/>
  <c r="AF72" i="6"/>
  <c r="AV78" i="6"/>
  <c r="BB78" i="6" s="1"/>
  <c r="BF77" i="6"/>
  <c r="AK77" i="6" s="1"/>
  <c r="A80" i="6"/>
  <c r="AU79" i="6"/>
  <c r="BA79" i="6" s="1"/>
  <c r="I72" i="6"/>
  <c r="H73" i="6"/>
  <c r="O71" i="6"/>
  <c r="N72" i="6"/>
  <c r="AX78" i="6"/>
  <c r="BD78" i="6" s="1"/>
  <c r="AA72" i="6"/>
  <c r="Z73" i="6"/>
  <c r="AJ78" i="6"/>
  <c r="AQ78" i="6" s="1"/>
  <c r="AT78" i="6"/>
  <c r="AZ78" i="6" s="1"/>
  <c r="BI70" i="6"/>
  <c r="BJ69" i="6"/>
  <c r="AW78" i="6"/>
  <c r="BC78" i="6" s="1"/>
  <c r="M77" i="3"/>
  <c r="N77" i="3"/>
  <c r="U72" i="6" l="1"/>
  <c r="T73" i="6"/>
  <c r="BL69" i="6"/>
  <c r="AO68" i="5"/>
  <c r="BK69" i="6"/>
  <c r="AX79" i="6"/>
  <c r="BD79" i="6" s="1"/>
  <c r="I73" i="6"/>
  <c r="H74" i="6"/>
  <c r="AW79" i="6"/>
  <c r="BC79" i="6" s="1"/>
  <c r="AG72" i="6"/>
  <c r="AF73" i="6"/>
  <c r="A81" i="6"/>
  <c r="AU80" i="6"/>
  <c r="BA80" i="6" s="1"/>
  <c r="AT79" i="6"/>
  <c r="AZ79" i="6" s="1"/>
  <c r="AJ79" i="6"/>
  <c r="AQ79" i="6" s="1"/>
  <c r="AL71" i="6"/>
  <c r="AM71" i="6" s="1"/>
  <c r="N73" i="6"/>
  <c r="O72" i="6"/>
  <c r="AA73" i="6"/>
  <c r="Z74" i="6"/>
  <c r="BI71" i="6"/>
  <c r="BJ70" i="6"/>
  <c r="BF78" i="6"/>
  <c r="AK78" i="6" s="1"/>
  <c r="AV79" i="6"/>
  <c r="BB79" i="6" s="1"/>
  <c r="M78" i="3"/>
  <c r="N78" i="3"/>
  <c r="U73" i="6" l="1"/>
  <c r="T74" i="6"/>
  <c r="BL70" i="6"/>
  <c r="AO69" i="5"/>
  <c r="BK70" i="6"/>
  <c r="I74" i="6"/>
  <c r="H75" i="6"/>
  <c r="N74" i="6"/>
  <c r="O73" i="6"/>
  <c r="BI72" i="6"/>
  <c r="BJ71" i="6"/>
  <c r="A82" i="6"/>
  <c r="AU81" i="6"/>
  <c r="BA81" i="6" s="1"/>
  <c r="AJ80" i="6"/>
  <c r="AQ80" i="6" s="1"/>
  <c r="AT80" i="6"/>
  <c r="AZ80" i="6" s="1"/>
  <c r="AV80" i="6"/>
  <c r="BB80" i="6" s="1"/>
  <c r="AG73" i="6"/>
  <c r="AF74" i="6"/>
  <c r="AA74" i="6"/>
  <c r="Z75" i="6"/>
  <c r="AW80" i="6"/>
  <c r="BC80" i="6" s="1"/>
  <c r="AX80" i="6"/>
  <c r="BD80" i="6" s="1"/>
  <c r="BF79" i="6"/>
  <c r="AK79" i="6" s="1"/>
  <c r="AL72" i="6"/>
  <c r="AM72" i="6" s="1"/>
  <c r="M79" i="3"/>
  <c r="N79" i="3"/>
  <c r="U74" i="6" l="1"/>
  <c r="T75" i="6"/>
  <c r="BL71" i="6"/>
  <c r="AO70" i="5"/>
  <c r="BK71" i="6"/>
  <c r="BF80" i="6"/>
  <c r="AK80" i="6" s="1"/>
  <c r="BJ72" i="6"/>
  <c r="AO71" i="5" s="1"/>
  <c r="BI73" i="6"/>
  <c r="AA75" i="6"/>
  <c r="Z76" i="6"/>
  <c r="AW81" i="6"/>
  <c r="BC81" i="6" s="1"/>
  <c r="O74" i="6"/>
  <c r="N75" i="6"/>
  <c r="AL73" i="6"/>
  <c r="AM73" i="6" s="1"/>
  <c r="A83" i="6"/>
  <c r="AU82" i="6"/>
  <c r="BA82" i="6" s="1"/>
  <c r="AG74" i="6"/>
  <c r="AF75" i="6"/>
  <c r="AT81" i="6"/>
  <c r="AZ81" i="6" s="1"/>
  <c r="AJ81" i="6"/>
  <c r="AQ81" i="6" s="1"/>
  <c r="I75" i="6"/>
  <c r="H76" i="6"/>
  <c r="AV81" i="6"/>
  <c r="BB81" i="6" s="1"/>
  <c r="AX81" i="6"/>
  <c r="BD81" i="6" s="1"/>
  <c r="M80" i="3"/>
  <c r="N80" i="3"/>
  <c r="T76" i="6" l="1"/>
  <c r="U75" i="6"/>
  <c r="BL72" i="6"/>
  <c r="E32" i="2"/>
  <c r="BK72" i="6"/>
  <c r="AJ82" i="6"/>
  <c r="AQ82" i="6" s="1"/>
  <c r="AT82" i="6"/>
  <c r="AZ82" i="6" s="1"/>
  <c r="BF81" i="6"/>
  <c r="AK81" i="6" s="1"/>
  <c r="AX82" i="6"/>
  <c r="BD82" i="6" s="1"/>
  <c r="AL74" i="6"/>
  <c r="AM74" i="6" s="1"/>
  <c r="AU83" i="6"/>
  <c r="BA83" i="6" s="1"/>
  <c r="A84" i="6"/>
  <c r="AW82" i="6"/>
  <c r="BC82" i="6" s="1"/>
  <c r="AV82" i="6"/>
  <c r="BB82" i="6" s="1"/>
  <c r="AA76" i="6"/>
  <c r="Z77" i="6"/>
  <c r="AG75" i="6"/>
  <c r="AF76" i="6"/>
  <c r="BJ73" i="6"/>
  <c r="BI74" i="6"/>
  <c r="I76" i="6"/>
  <c r="H77" i="6"/>
  <c r="N76" i="6"/>
  <c r="O75" i="6"/>
  <c r="M81" i="3"/>
  <c r="N81" i="3"/>
  <c r="U76" i="6" l="1"/>
  <c r="T77" i="6"/>
  <c r="BL73" i="6"/>
  <c r="AO72" i="5"/>
  <c r="BK73" i="6"/>
  <c r="AA77" i="6"/>
  <c r="Z78" i="6"/>
  <c r="BI75" i="6"/>
  <c r="BJ74" i="6"/>
  <c r="AG76" i="6"/>
  <c r="AF77" i="6"/>
  <c r="A85" i="6"/>
  <c r="AU84" i="6"/>
  <c r="BA84" i="6" s="1"/>
  <c r="AL75" i="6"/>
  <c r="AM75" i="6" s="1"/>
  <c r="I77" i="6"/>
  <c r="H78" i="6"/>
  <c r="AW83" i="6"/>
  <c r="BC83" i="6" s="1"/>
  <c r="AJ83" i="6"/>
  <c r="AQ83" i="6" s="1"/>
  <c r="AT83" i="6"/>
  <c r="AZ83" i="6" s="1"/>
  <c r="AX83" i="6"/>
  <c r="BD83" i="6" s="1"/>
  <c r="O76" i="6"/>
  <c r="N77" i="6"/>
  <c r="BF82" i="6"/>
  <c r="AK82" i="6" s="1"/>
  <c r="AV83" i="6"/>
  <c r="BB83" i="6" s="1"/>
  <c r="M82" i="3"/>
  <c r="N82" i="3"/>
  <c r="U77" i="6" l="1"/>
  <c r="T78" i="6"/>
  <c r="BL74" i="6"/>
  <c r="AO73" i="5"/>
  <c r="BK74" i="6"/>
  <c r="AW84" i="6"/>
  <c r="BC84" i="6" s="1"/>
  <c r="AJ84" i="6"/>
  <c r="AQ84" i="6" s="1"/>
  <c r="AT84" i="6"/>
  <c r="AZ84" i="6" s="1"/>
  <c r="AV84" i="6"/>
  <c r="BB84" i="6" s="1"/>
  <c r="AA78" i="6"/>
  <c r="Z79" i="6"/>
  <c r="I78" i="6"/>
  <c r="H79" i="6"/>
  <c r="AU85" i="6"/>
  <c r="BA85" i="6" s="1"/>
  <c r="A86" i="6"/>
  <c r="AG77" i="6"/>
  <c r="AF78" i="6"/>
  <c r="AL76" i="6"/>
  <c r="AM76" i="6" s="1"/>
  <c r="BF83" i="6"/>
  <c r="AK83" i="6" s="1"/>
  <c r="AX84" i="6"/>
  <c r="BD84" i="6" s="1"/>
  <c r="BJ75" i="6"/>
  <c r="BI76" i="6"/>
  <c r="N78" i="6"/>
  <c r="O77" i="6"/>
  <c r="M83" i="3"/>
  <c r="N83" i="3"/>
  <c r="T79" i="6" l="1"/>
  <c r="U78" i="6"/>
  <c r="BL75" i="6"/>
  <c r="AO74" i="5"/>
  <c r="BK75" i="6"/>
  <c r="BF84" i="6"/>
  <c r="AK84" i="6" s="1"/>
  <c r="AV85" i="6"/>
  <c r="BB85" i="6" s="1"/>
  <c r="A87" i="6"/>
  <c r="AU86" i="6"/>
  <c r="BA86" i="6" s="1"/>
  <c r="N79" i="6"/>
  <c r="O78" i="6"/>
  <c r="AW85" i="6"/>
  <c r="BC85" i="6" s="1"/>
  <c r="BI77" i="6"/>
  <c r="BJ76" i="6"/>
  <c r="AG78" i="6"/>
  <c r="AF79" i="6"/>
  <c r="I79" i="6"/>
  <c r="H80" i="6"/>
  <c r="AL77" i="6"/>
  <c r="AM77" i="6" s="1"/>
  <c r="AJ85" i="6"/>
  <c r="AQ85" i="6" s="1"/>
  <c r="AT85" i="6"/>
  <c r="AZ85" i="6" s="1"/>
  <c r="AX85" i="6"/>
  <c r="BD85" i="6" s="1"/>
  <c r="AA79" i="6"/>
  <c r="Z80" i="6"/>
  <c r="M84" i="3"/>
  <c r="N84" i="3"/>
  <c r="T80" i="6" l="1"/>
  <c r="U79" i="6"/>
  <c r="BL76" i="6"/>
  <c r="AO75" i="5"/>
  <c r="BK76" i="6"/>
  <c r="A88" i="6"/>
  <c r="AU87" i="6"/>
  <c r="BA87" i="6" s="1"/>
  <c r="I80" i="6"/>
  <c r="H81" i="6"/>
  <c r="AA80" i="6"/>
  <c r="Z81" i="6"/>
  <c r="N80" i="6"/>
  <c r="O79" i="6"/>
  <c r="AJ86" i="6"/>
  <c r="AQ86" i="6" s="1"/>
  <c r="AT86" i="6"/>
  <c r="AZ86" i="6" s="1"/>
  <c r="AL78" i="6"/>
  <c r="AM78" i="6" s="1"/>
  <c r="BF85" i="6"/>
  <c r="AK85" i="6" s="1"/>
  <c r="AX86" i="6"/>
  <c r="BD86" i="6" s="1"/>
  <c r="AG79" i="6"/>
  <c r="AF80" i="6"/>
  <c r="AV86" i="6"/>
  <c r="BB86" i="6" s="1"/>
  <c r="BI78" i="6"/>
  <c r="BJ77" i="6"/>
  <c r="AW86" i="6"/>
  <c r="BC86" i="6" s="1"/>
  <c r="M85" i="3"/>
  <c r="N85" i="3"/>
  <c r="U80" i="6" l="1"/>
  <c r="T81" i="6"/>
  <c r="BL77" i="6"/>
  <c r="AO76" i="5"/>
  <c r="BK77" i="6"/>
  <c r="AL79" i="6"/>
  <c r="AM79" i="6" s="1"/>
  <c r="AG80" i="6"/>
  <c r="AF81" i="6"/>
  <c r="BF86" i="6"/>
  <c r="AK86" i="6" s="1"/>
  <c r="O80" i="6"/>
  <c r="N81" i="6"/>
  <c r="AX87" i="6"/>
  <c r="BD87" i="6" s="1"/>
  <c r="A89" i="6"/>
  <c r="AU88" i="6"/>
  <c r="BA88" i="6" s="1"/>
  <c r="AT87" i="6"/>
  <c r="AZ87" i="6" s="1"/>
  <c r="AJ87" i="6"/>
  <c r="AQ87" i="6" s="1"/>
  <c r="AW87" i="6"/>
  <c r="BC87" i="6" s="1"/>
  <c r="AV87" i="6"/>
  <c r="BB87" i="6" s="1"/>
  <c r="BI79" i="6"/>
  <c r="BJ78" i="6"/>
  <c r="AA81" i="6"/>
  <c r="Z82" i="6"/>
  <c r="I81" i="6"/>
  <c r="H82" i="6"/>
  <c r="M86" i="3"/>
  <c r="N86" i="3"/>
  <c r="U81" i="6" l="1"/>
  <c r="T82" i="6"/>
  <c r="BL78" i="6"/>
  <c r="AO77" i="5"/>
  <c r="BK78" i="6"/>
  <c r="BJ79" i="6"/>
  <c r="BI80" i="6"/>
  <c r="AW88" i="6"/>
  <c r="BC88" i="6" s="1"/>
  <c r="O81" i="6"/>
  <c r="N82" i="6"/>
  <c r="AX88" i="6"/>
  <c r="BD88" i="6" s="1"/>
  <c r="AA82" i="6"/>
  <c r="Z83" i="6"/>
  <c r="AL80" i="6"/>
  <c r="AM80" i="6" s="1"/>
  <c r="AT88" i="6"/>
  <c r="AZ88" i="6" s="1"/>
  <c r="AJ88" i="6"/>
  <c r="AQ88" i="6" s="1"/>
  <c r="I82" i="6"/>
  <c r="H83" i="6"/>
  <c r="AV88" i="6"/>
  <c r="BB88" i="6" s="1"/>
  <c r="A90" i="6"/>
  <c r="AU89" i="6"/>
  <c r="BA89" i="6" s="1"/>
  <c r="AG81" i="6"/>
  <c r="AF82" i="6"/>
  <c r="BF87" i="6"/>
  <c r="AK87" i="6" s="1"/>
  <c r="M87" i="3"/>
  <c r="N87" i="3"/>
  <c r="U82" i="6" l="1"/>
  <c r="T83" i="6"/>
  <c r="BL79" i="6"/>
  <c r="AO78" i="5"/>
  <c r="BK79" i="6"/>
  <c r="BF88" i="6"/>
  <c r="AK88" i="6" s="1"/>
  <c r="AJ89" i="6"/>
  <c r="AQ89" i="6" s="1"/>
  <c r="AT89" i="6"/>
  <c r="AZ89" i="6" s="1"/>
  <c r="AW89" i="6"/>
  <c r="BC89" i="6" s="1"/>
  <c r="BJ80" i="6"/>
  <c r="BI81" i="6"/>
  <c r="AL81" i="6"/>
  <c r="AM81" i="6" s="1"/>
  <c r="O82" i="6"/>
  <c r="N83" i="6"/>
  <c r="AX89" i="6"/>
  <c r="BD89" i="6" s="1"/>
  <c r="A91" i="6"/>
  <c r="AU90" i="6"/>
  <c r="BA90" i="6" s="1"/>
  <c r="AG82" i="6"/>
  <c r="AF83" i="6"/>
  <c r="AA83" i="6"/>
  <c r="Z84" i="6"/>
  <c r="AV89" i="6"/>
  <c r="BB89" i="6" s="1"/>
  <c r="I83" i="6"/>
  <c r="H84" i="6"/>
  <c r="M88" i="3"/>
  <c r="N88" i="3"/>
  <c r="T84" i="6" l="1"/>
  <c r="U83" i="6"/>
  <c r="BL80" i="6"/>
  <c r="AO79" i="5"/>
  <c r="BK80" i="6"/>
  <c r="AL82" i="6"/>
  <c r="AM82" i="6" s="1"/>
  <c r="A92" i="6"/>
  <c r="AU91" i="6"/>
  <c r="BA91" i="6" s="1"/>
  <c r="I84" i="6"/>
  <c r="H85" i="6"/>
  <c r="N84" i="6"/>
  <c r="O83" i="6"/>
  <c r="BJ81" i="6"/>
  <c r="BI82" i="6"/>
  <c r="AG83" i="6"/>
  <c r="AF84" i="6"/>
  <c r="AW90" i="6"/>
  <c r="BC90" i="6" s="1"/>
  <c r="AT90" i="6"/>
  <c r="AZ90" i="6" s="1"/>
  <c r="AJ90" i="6"/>
  <c r="AQ90" i="6" s="1"/>
  <c r="BF89" i="6"/>
  <c r="AK89" i="6" s="1"/>
  <c r="AV90" i="6"/>
  <c r="BB90" i="6" s="1"/>
  <c r="AA84" i="6"/>
  <c r="Z85" i="6"/>
  <c r="AX90" i="6"/>
  <c r="BD90" i="6" s="1"/>
  <c r="M89" i="3"/>
  <c r="N89" i="3"/>
  <c r="T85" i="6" l="1"/>
  <c r="U84" i="6"/>
  <c r="BL81" i="6"/>
  <c r="AO80" i="5"/>
  <c r="BK81" i="6"/>
  <c r="AL83" i="6"/>
  <c r="AM83" i="6" s="1"/>
  <c r="I85" i="6"/>
  <c r="H86" i="6"/>
  <c r="AG84" i="6"/>
  <c r="AF85" i="6"/>
  <c r="AW91" i="6"/>
  <c r="BC91" i="6" s="1"/>
  <c r="AT91" i="6"/>
  <c r="AZ91" i="6" s="1"/>
  <c r="AJ91" i="6"/>
  <c r="AQ91" i="6" s="1"/>
  <c r="AX91" i="6"/>
  <c r="BD91" i="6" s="1"/>
  <c r="BJ82" i="6"/>
  <c r="BI83" i="6"/>
  <c r="AV91" i="6"/>
  <c r="BB91" i="6" s="1"/>
  <c r="AA85" i="6"/>
  <c r="Z86" i="6"/>
  <c r="BF90" i="6"/>
  <c r="AK90" i="6" s="1"/>
  <c r="O84" i="6"/>
  <c r="N85" i="6"/>
  <c r="A93" i="6"/>
  <c r="AU92" i="6"/>
  <c r="BA92" i="6" s="1"/>
  <c r="M90" i="3"/>
  <c r="N90" i="3"/>
  <c r="T86" i="6" l="1"/>
  <c r="U85" i="6"/>
  <c r="BL82" i="6"/>
  <c r="AO81" i="5"/>
  <c r="BK82" i="6"/>
  <c r="BJ83" i="6"/>
  <c r="BI84" i="6"/>
  <c r="I86" i="6"/>
  <c r="H87" i="6"/>
  <c r="A94" i="6"/>
  <c r="AU93" i="6"/>
  <c r="BA93" i="6" s="1"/>
  <c r="AG85" i="6"/>
  <c r="AF86" i="6"/>
  <c r="AA86" i="6"/>
  <c r="Z87" i="6"/>
  <c r="AL84" i="6"/>
  <c r="AM84" i="6" s="1"/>
  <c r="BF91" i="6"/>
  <c r="AK91" i="6" s="1"/>
  <c r="N86" i="6"/>
  <c r="O85" i="6"/>
  <c r="AV92" i="6"/>
  <c r="BB92" i="6" s="1"/>
  <c r="AT92" i="6"/>
  <c r="AZ92" i="6" s="1"/>
  <c r="AJ92" i="6"/>
  <c r="AQ92" i="6" s="1"/>
  <c r="AW92" i="6"/>
  <c r="BC92" i="6" s="1"/>
  <c r="AX92" i="6"/>
  <c r="BD92" i="6" s="1"/>
  <c r="M91" i="3"/>
  <c r="N91" i="3"/>
  <c r="T87" i="6" l="1"/>
  <c r="U86" i="6"/>
  <c r="BL83" i="6"/>
  <c r="AO82" i="5"/>
  <c r="BK83" i="6"/>
  <c r="AL85" i="6"/>
  <c r="AM85" i="6" s="1"/>
  <c r="BF92" i="6"/>
  <c r="AK92" i="6" s="1"/>
  <c r="AX93" i="6"/>
  <c r="BD93" i="6" s="1"/>
  <c r="BI85" i="6"/>
  <c r="BJ84" i="6"/>
  <c r="AA87" i="6"/>
  <c r="Z88" i="6"/>
  <c r="A95" i="6"/>
  <c r="AU94" i="6"/>
  <c r="BA94" i="6" s="1"/>
  <c r="I87" i="6"/>
  <c r="H88" i="6"/>
  <c r="N87" i="6"/>
  <c r="O86" i="6"/>
  <c r="AW93" i="6"/>
  <c r="BC93" i="6" s="1"/>
  <c r="AG86" i="6"/>
  <c r="AF87" i="6"/>
  <c r="AJ93" i="6"/>
  <c r="AQ93" i="6" s="1"/>
  <c r="AT93" i="6"/>
  <c r="AZ93" i="6" s="1"/>
  <c r="AV93" i="6"/>
  <c r="BB93" i="6" s="1"/>
  <c r="M92" i="3"/>
  <c r="N92" i="3"/>
  <c r="U87" i="6" l="1"/>
  <c r="T88" i="6"/>
  <c r="BL84" i="6"/>
  <c r="AO83" i="5"/>
  <c r="BK84" i="6"/>
  <c r="AL86" i="6"/>
  <c r="AM86" i="6" s="1"/>
  <c r="AT94" i="6"/>
  <c r="AZ94" i="6" s="1"/>
  <c r="AJ94" i="6"/>
  <c r="AQ94" i="6" s="1"/>
  <c r="AV94" i="6"/>
  <c r="BB94" i="6" s="1"/>
  <c r="AA88" i="6"/>
  <c r="Z89" i="6"/>
  <c r="AW94" i="6"/>
  <c r="BC94" i="6" s="1"/>
  <c r="AX94" i="6"/>
  <c r="BD94" i="6" s="1"/>
  <c r="AG87" i="6"/>
  <c r="AF88" i="6"/>
  <c r="BJ85" i="6"/>
  <c r="BI86" i="6"/>
  <c r="O87" i="6"/>
  <c r="N88" i="6"/>
  <c r="A96" i="6"/>
  <c r="AU95" i="6"/>
  <c r="BA95" i="6" s="1"/>
  <c r="BF93" i="6"/>
  <c r="AK93" i="6" s="1"/>
  <c r="I88" i="6"/>
  <c r="H89" i="6"/>
  <c r="M93" i="3"/>
  <c r="N93" i="3"/>
  <c r="U88" i="6" l="1"/>
  <c r="T89" i="6"/>
  <c r="BL85" i="6"/>
  <c r="AO84" i="5"/>
  <c r="BK85" i="6"/>
  <c r="AW95" i="6"/>
  <c r="BC95" i="6" s="1"/>
  <c r="AG88" i="6"/>
  <c r="AF89" i="6"/>
  <c r="BJ86" i="6"/>
  <c r="BI87" i="6"/>
  <c r="AT95" i="6"/>
  <c r="AZ95" i="6" s="1"/>
  <c r="AJ95" i="6"/>
  <c r="AQ95" i="6" s="1"/>
  <c r="AX95" i="6"/>
  <c r="BD95" i="6" s="1"/>
  <c r="A97" i="6"/>
  <c r="AU96" i="6"/>
  <c r="BA96" i="6" s="1"/>
  <c r="AA89" i="6"/>
  <c r="Z90" i="6"/>
  <c r="AV95" i="6"/>
  <c r="BB95" i="6" s="1"/>
  <c r="AL87" i="6"/>
  <c r="AM87" i="6" s="1"/>
  <c r="I89" i="6"/>
  <c r="H90" i="6"/>
  <c r="O88" i="6"/>
  <c r="N89" i="6"/>
  <c r="BF94" i="6"/>
  <c r="AK94" i="6" s="1"/>
  <c r="M94" i="3"/>
  <c r="N94" i="3"/>
  <c r="U89" i="6" l="1"/>
  <c r="T90" i="6"/>
  <c r="BL86" i="6"/>
  <c r="AO85" i="5"/>
  <c r="BK86" i="6"/>
  <c r="AW96" i="6"/>
  <c r="BC96" i="6" s="1"/>
  <c r="A98" i="6"/>
  <c r="AU97" i="6"/>
  <c r="BA97" i="6" s="1"/>
  <c r="AA90" i="6"/>
  <c r="Z91" i="6"/>
  <c r="AL88" i="6"/>
  <c r="AM88" i="6" s="1"/>
  <c r="BF95" i="6"/>
  <c r="AK95" i="6" s="1"/>
  <c r="AX96" i="6"/>
  <c r="BD96" i="6" s="1"/>
  <c r="N90" i="6"/>
  <c r="O89" i="6"/>
  <c r="AG89" i="6"/>
  <c r="AF90" i="6"/>
  <c r="AJ96" i="6"/>
  <c r="AQ96" i="6" s="1"/>
  <c r="AT96" i="6"/>
  <c r="AZ96" i="6" s="1"/>
  <c r="BI88" i="6"/>
  <c r="BJ87" i="6"/>
  <c r="I90" i="6"/>
  <c r="H91" i="6"/>
  <c r="AV96" i="6"/>
  <c r="BB96" i="6" s="1"/>
  <c r="M95" i="3"/>
  <c r="N95" i="3"/>
  <c r="U90" i="6" l="1"/>
  <c r="T91" i="6"/>
  <c r="BL87" i="6"/>
  <c r="AO86" i="5"/>
  <c r="BK87" i="6"/>
  <c r="AL89" i="6"/>
  <c r="AM89" i="6" s="1"/>
  <c r="N91" i="6"/>
  <c r="O90" i="6"/>
  <c r="AW97" i="6"/>
  <c r="BC97" i="6" s="1"/>
  <c r="I91" i="6"/>
  <c r="H92" i="6"/>
  <c r="AG90" i="6"/>
  <c r="AF91" i="6"/>
  <c r="AV97" i="6"/>
  <c r="BB97" i="6" s="1"/>
  <c r="BJ88" i="6"/>
  <c r="BI89" i="6"/>
  <c r="BF96" i="6"/>
  <c r="AK96" i="6" s="1"/>
  <c r="AX97" i="6"/>
  <c r="BD97" i="6" s="1"/>
  <c r="A99" i="6"/>
  <c r="AU98" i="6"/>
  <c r="BA98" i="6" s="1"/>
  <c r="AA91" i="6"/>
  <c r="Z92" i="6"/>
  <c r="AJ97" i="6"/>
  <c r="AQ97" i="6" s="1"/>
  <c r="AT97" i="6"/>
  <c r="AZ97" i="6" s="1"/>
  <c r="M96" i="3"/>
  <c r="N96" i="3"/>
  <c r="T92" i="6" l="1"/>
  <c r="U91" i="6"/>
  <c r="BL88" i="6"/>
  <c r="AO87" i="5"/>
  <c r="BK88" i="6"/>
  <c r="AL90" i="6"/>
  <c r="AM90" i="6" s="1"/>
  <c r="I92" i="6"/>
  <c r="H93" i="6"/>
  <c r="AT98" i="6"/>
  <c r="AZ98" i="6" s="1"/>
  <c r="AJ98" i="6"/>
  <c r="AQ98" i="6" s="1"/>
  <c r="BF97" i="6"/>
  <c r="AK97" i="6" s="1"/>
  <c r="AV98" i="6"/>
  <c r="BB98" i="6" s="1"/>
  <c r="AA92" i="6"/>
  <c r="Z93" i="6"/>
  <c r="AW98" i="6"/>
  <c r="BC98" i="6" s="1"/>
  <c r="BJ89" i="6"/>
  <c r="BI90" i="6"/>
  <c r="AX98" i="6"/>
  <c r="BD98" i="6" s="1"/>
  <c r="N92" i="6"/>
  <c r="O91" i="6"/>
  <c r="A100" i="6"/>
  <c r="AU99" i="6"/>
  <c r="BA99" i="6" s="1"/>
  <c r="AG91" i="6"/>
  <c r="AF92" i="6"/>
  <c r="M97" i="3"/>
  <c r="N97" i="3"/>
  <c r="U92" i="6" l="1"/>
  <c r="T93" i="6"/>
  <c r="BL89" i="6"/>
  <c r="AO88" i="5"/>
  <c r="BK89" i="6"/>
  <c r="AV99" i="6"/>
  <c r="BB99" i="6" s="1"/>
  <c r="AX99" i="6"/>
  <c r="BD99" i="6" s="1"/>
  <c r="BF98" i="6"/>
  <c r="AK98" i="6" s="1"/>
  <c r="A101" i="6"/>
  <c r="AU100" i="6"/>
  <c r="BA100" i="6" s="1"/>
  <c r="AG92" i="6"/>
  <c r="AF93" i="6"/>
  <c r="AA93" i="6"/>
  <c r="Z94" i="6"/>
  <c r="AL91" i="6"/>
  <c r="AM91" i="6" s="1"/>
  <c r="O92" i="6"/>
  <c r="N93" i="6"/>
  <c r="AW99" i="6"/>
  <c r="BC99" i="6" s="1"/>
  <c r="I93" i="6"/>
  <c r="H94" i="6"/>
  <c r="AT99" i="6"/>
  <c r="AZ99" i="6" s="1"/>
  <c r="AJ99" i="6"/>
  <c r="AQ99" i="6" s="1"/>
  <c r="BJ90" i="6"/>
  <c r="BI91" i="6"/>
  <c r="M98" i="3"/>
  <c r="N98" i="3"/>
  <c r="U93" i="6" l="1"/>
  <c r="T94" i="6"/>
  <c r="BL90" i="6"/>
  <c r="AO89" i="5"/>
  <c r="BK90" i="6"/>
  <c r="AL92" i="6"/>
  <c r="AM92" i="6" s="1"/>
  <c r="AX100" i="6"/>
  <c r="BD100" i="6" s="1"/>
  <c r="A102" i="6"/>
  <c r="AU101" i="6"/>
  <c r="BA101" i="6" s="1"/>
  <c r="AW100" i="6"/>
  <c r="BC100" i="6" s="1"/>
  <c r="AA94" i="6"/>
  <c r="Z95" i="6"/>
  <c r="BJ91" i="6"/>
  <c r="BI92" i="6"/>
  <c r="AG93" i="6"/>
  <c r="AF94" i="6"/>
  <c r="BF99" i="6"/>
  <c r="AK99" i="6" s="1"/>
  <c r="O93" i="6"/>
  <c r="N94" i="6"/>
  <c r="AT100" i="6"/>
  <c r="AZ100" i="6" s="1"/>
  <c r="AJ100" i="6"/>
  <c r="AQ100" i="6" s="1"/>
  <c r="I94" i="6"/>
  <c r="H95" i="6"/>
  <c r="AV100" i="6"/>
  <c r="BB100" i="6" s="1"/>
  <c r="M99" i="3"/>
  <c r="N99" i="3"/>
  <c r="U94" i="6" l="1"/>
  <c r="T95" i="6"/>
  <c r="BL91" i="6"/>
  <c r="AO90" i="5"/>
  <c r="BK91" i="6"/>
  <c r="BF100" i="6"/>
  <c r="AK100" i="6" s="1"/>
  <c r="AA95" i="6"/>
  <c r="Z96" i="6"/>
  <c r="O94" i="6"/>
  <c r="N95" i="6"/>
  <c r="A103" i="6"/>
  <c r="AU102" i="6"/>
  <c r="BA102" i="6" s="1"/>
  <c r="I95" i="6"/>
  <c r="H96" i="6"/>
  <c r="AG94" i="6"/>
  <c r="AF95" i="6"/>
  <c r="AL93" i="6"/>
  <c r="AM93" i="6" s="1"/>
  <c r="AJ101" i="6"/>
  <c r="AQ101" i="6" s="1"/>
  <c r="AT101" i="6"/>
  <c r="AZ101" i="6" s="1"/>
  <c r="AW101" i="6"/>
  <c r="BC101" i="6" s="1"/>
  <c r="AX101" i="6"/>
  <c r="BD101" i="6" s="1"/>
  <c r="AV101" i="6"/>
  <c r="BB101" i="6" s="1"/>
  <c r="BI93" i="6"/>
  <c r="BJ92" i="6"/>
  <c r="M100" i="3"/>
  <c r="N100" i="3"/>
  <c r="T96" i="6" l="1"/>
  <c r="U95" i="6"/>
  <c r="BL92" i="6"/>
  <c r="AO91" i="5"/>
  <c r="BK92" i="6"/>
  <c r="AL94" i="6"/>
  <c r="AM94" i="6" s="1"/>
  <c r="AG95" i="6"/>
  <c r="AF96" i="6"/>
  <c r="AA96" i="6"/>
  <c r="Z97" i="6"/>
  <c r="AX102" i="6"/>
  <c r="BD102" i="6" s="1"/>
  <c r="I96" i="6"/>
  <c r="H97" i="6"/>
  <c r="N96" i="6"/>
  <c r="O95" i="6"/>
  <c r="BJ93" i="6"/>
  <c r="BI94" i="6"/>
  <c r="AW102" i="6"/>
  <c r="BC102" i="6" s="1"/>
  <c r="AV102" i="6"/>
  <c r="BB102" i="6" s="1"/>
  <c r="A104" i="6"/>
  <c r="AU103" i="6"/>
  <c r="BA103" i="6" s="1"/>
  <c r="BF101" i="6"/>
  <c r="AK101" i="6" s="1"/>
  <c r="AT102" i="6"/>
  <c r="AZ102" i="6" s="1"/>
  <c r="AJ102" i="6"/>
  <c r="AQ102" i="6" s="1"/>
  <c r="M101" i="3"/>
  <c r="N101" i="3"/>
  <c r="T97" i="6" l="1"/>
  <c r="U96" i="6"/>
  <c r="BL93" i="6"/>
  <c r="AO92" i="5"/>
  <c r="BK93" i="6"/>
  <c r="I97" i="6"/>
  <c r="H98" i="6"/>
  <c r="AW103" i="6"/>
  <c r="BC103" i="6" s="1"/>
  <c r="AJ103" i="6"/>
  <c r="AQ103" i="6" s="1"/>
  <c r="AT103" i="6"/>
  <c r="AZ103" i="6" s="1"/>
  <c r="AX103" i="6"/>
  <c r="BD103" i="6" s="1"/>
  <c r="BF102" i="6"/>
  <c r="AK102" i="6" s="1"/>
  <c r="AU104" i="6"/>
  <c r="BA104" i="6" s="1"/>
  <c r="A105" i="6"/>
  <c r="AG96" i="6"/>
  <c r="AF97" i="6"/>
  <c r="BJ94" i="6"/>
  <c r="BI95" i="6"/>
  <c r="AA97" i="6"/>
  <c r="Z98" i="6"/>
  <c r="AV103" i="6"/>
  <c r="BB103" i="6" s="1"/>
  <c r="O96" i="6"/>
  <c r="N97" i="6"/>
  <c r="AL95" i="6"/>
  <c r="AM95" i="6" s="1"/>
  <c r="M102" i="3"/>
  <c r="N102" i="3"/>
  <c r="T98" i="6" l="1"/>
  <c r="U97" i="6"/>
  <c r="BL94" i="6"/>
  <c r="AO93" i="5"/>
  <c r="BK94" i="6"/>
  <c r="BF103" i="6"/>
  <c r="AK103" i="6" s="1"/>
  <c r="AA98" i="6"/>
  <c r="Z99" i="6"/>
  <c r="A106" i="6"/>
  <c r="AU105" i="6"/>
  <c r="BA105" i="6" s="1"/>
  <c r="AG97" i="6"/>
  <c r="AF98" i="6"/>
  <c r="I98" i="6"/>
  <c r="H99" i="6"/>
  <c r="AL96" i="6"/>
  <c r="AM96" i="6" s="1"/>
  <c r="AT104" i="6"/>
  <c r="AZ104" i="6" s="1"/>
  <c r="AJ104" i="6"/>
  <c r="AQ104" i="6" s="1"/>
  <c r="AX104" i="6"/>
  <c r="BD104" i="6" s="1"/>
  <c r="N98" i="6"/>
  <c r="O97" i="6"/>
  <c r="BI96" i="6"/>
  <c r="BJ95" i="6"/>
  <c r="AV104" i="6"/>
  <c r="BB104" i="6" s="1"/>
  <c r="AW104" i="6"/>
  <c r="BC104" i="6" s="1"/>
  <c r="M103" i="3"/>
  <c r="N103" i="3"/>
  <c r="U98" i="6" l="1"/>
  <c r="T99" i="6"/>
  <c r="BL95" i="6"/>
  <c r="AO94" i="5"/>
  <c r="BK95" i="6"/>
  <c r="BF104" i="6"/>
  <c r="AK104" i="6" s="1"/>
  <c r="A107" i="6"/>
  <c r="AU106" i="6"/>
  <c r="BA106" i="6" s="1"/>
  <c r="BI97" i="6"/>
  <c r="BJ96" i="6"/>
  <c r="AV105" i="6"/>
  <c r="BB105" i="6" s="1"/>
  <c r="AA99" i="6"/>
  <c r="Z100" i="6"/>
  <c r="AX105" i="6"/>
  <c r="BD105" i="6" s="1"/>
  <c r="O98" i="6"/>
  <c r="N99" i="6"/>
  <c r="AG98" i="6"/>
  <c r="AF99" i="6"/>
  <c r="AL97" i="6"/>
  <c r="AM97" i="6" s="1"/>
  <c r="AW105" i="6"/>
  <c r="BC105" i="6" s="1"/>
  <c r="I99" i="6"/>
  <c r="H100" i="6"/>
  <c r="AT105" i="6"/>
  <c r="AZ105" i="6" s="1"/>
  <c r="AJ105" i="6"/>
  <c r="AQ105" i="6" s="1"/>
  <c r="M104" i="3"/>
  <c r="N104" i="3"/>
  <c r="T100" i="6" l="1"/>
  <c r="U99" i="6"/>
  <c r="BL96" i="6"/>
  <c r="AO95" i="5"/>
  <c r="BK96" i="6"/>
  <c r="O99" i="6"/>
  <c r="N100" i="6"/>
  <c r="AG99" i="6"/>
  <c r="AF100" i="6"/>
  <c r="AX106" i="6"/>
  <c r="BD106" i="6" s="1"/>
  <c r="BF105" i="6"/>
  <c r="AK105" i="6" s="1"/>
  <c r="AL98" i="6"/>
  <c r="AM98" i="6" s="1"/>
  <c r="AU107" i="6"/>
  <c r="BA107" i="6" s="1"/>
  <c r="A108" i="6"/>
  <c r="BJ97" i="6"/>
  <c r="BI98" i="6"/>
  <c r="AA100" i="6"/>
  <c r="Z101" i="6"/>
  <c r="AW106" i="6"/>
  <c r="BC106" i="6" s="1"/>
  <c r="AT106" i="6"/>
  <c r="AZ106" i="6" s="1"/>
  <c r="AJ106" i="6"/>
  <c r="AQ106" i="6" s="1"/>
  <c r="I100" i="6"/>
  <c r="H101" i="6"/>
  <c r="AV106" i="6"/>
  <c r="BB106" i="6" s="1"/>
  <c r="M105" i="3"/>
  <c r="N105" i="3"/>
  <c r="U100" i="6" l="1"/>
  <c r="T101" i="6"/>
  <c r="AL99" i="6"/>
  <c r="AM99" i="6" s="1"/>
  <c r="BL97" i="6"/>
  <c r="AO96" i="5"/>
  <c r="BK97" i="6"/>
  <c r="BF106" i="6"/>
  <c r="AK106" i="6" s="1"/>
  <c r="AX107" i="6"/>
  <c r="BD107" i="6" s="1"/>
  <c r="AW107" i="6"/>
  <c r="BC107" i="6" s="1"/>
  <c r="A109" i="6"/>
  <c r="AU108" i="6"/>
  <c r="BA108" i="6" s="1"/>
  <c r="I101" i="6"/>
  <c r="H102" i="6"/>
  <c r="AT107" i="6"/>
  <c r="AZ107" i="6" s="1"/>
  <c r="AJ107" i="6"/>
  <c r="AQ107" i="6" s="1"/>
  <c r="AG100" i="6"/>
  <c r="AF101" i="6"/>
  <c r="AA101" i="6"/>
  <c r="Z102" i="6"/>
  <c r="AV107" i="6"/>
  <c r="BB107" i="6" s="1"/>
  <c r="O100" i="6"/>
  <c r="N101" i="6"/>
  <c r="BI99" i="6"/>
  <c r="BJ98" i="6"/>
  <c r="M106" i="3"/>
  <c r="N106" i="3"/>
  <c r="T102" i="6" l="1"/>
  <c r="U101" i="6"/>
  <c r="BL98" i="6"/>
  <c r="AO97" i="5"/>
  <c r="BK98" i="6"/>
  <c r="AT108" i="6"/>
  <c r="AZ108" i="6" s="1"/>
  <c r="AJ108" i="6"/>
  <c r="AQ108" i="6" s="1"/>
  <c r="AW108" i="6"/>
  <c r="BC108" i="6" s="1"/>
  <c r="BF107" i="6"/>
  <c r="AK107" i="6" s="1"/>
  <c r="A110" i="6"/>
  <c r="AU109" i="6"/>
  <c r="BA109" i="6" s="1"/>
  <c r="AV108" i="6"/>
  <c r="BB108" i="6" s="1"/>
  <c r="I102" i="6"/>
  <c r="H103" i="6"/>
  <c r="AA102" i="6"/>
  <c r="Z103" i="6"/>
  <c r="BI100" i="6"/>
  <c r="BJ99" i="6"/>
  <c r="AX108" i="6"/>
  <c r="BD108" i="6" s="1"/>
  <c r="N102" i="6"/>
  <c r="O101" i="6"/>
  <c r="AG101" i="6"/>
  <c r="AF102" i="6"/>
  <c r="AL100" i="6"/>
  <c r="AM100" i="6" s="1"/>
  <c r="M107" i="3"/>
  <c r="N107" i="3"/>
  <c r="T103" i="6" l="1"/>
  <c r="U102" i="6"/>
  <c r="BL99" i="6"/>
  <c r="AO98" i="5"/>
  <c r="BK99" i="6"/>
  <c r="AL101" i="6"/>
  <c r="AM101" i="6" s="1"/>
  <c r="AW109" i="6"/>
  <c r="BC109" i="6" s="1"/>
  <c r="BJ100" i="6"/>
  <c r="BI101" i="6"/>
  <c r="AJ109" i="6"/>
  <c r="AQ109" i="6" s="1"/>
  <c r="AT109" i="6"/>
  <c r="AZ109" i="6" s="1"/>
  <c r="AX109" i="6"/>
  <c r="BD109" i="6" s="1"/>
  <c r="AG102" i="6"/>
  <c r="AF103" i="6"/>
  <c r="AA103" i="6"/>
  <c r="Z104" i="6"/>
  <c r="BF108" i="6"/>
  <c r="AK108" i="6" s="1"/>
  <c r="I103" i="6"/>
  <c r="H104" i="6"/>
  <c r="A111" i="6"/>
  <c r="AU110" i="6"/>
  <c r="BA110" i="6" s="1"/>
  <c r="N103" i="6"/>
  <c r="O102" i="6"/>
  <c r="AV109" i="6"/>
  <c r="BB109" i="6" s="1"/>
  <c r="M108" i="3"/>
  <c r="N108" i="3"/>
  <c r="T104" i="6" l="1"/>
  <c r="U103" i="6"/>
  <c r="BL100" i="6"/>
  <c r="AO99" i="5"/>
  <c r="BK100" i="6"/>
  <c r="BF109" i="6"/>
  <c r="AK109" i="6" s="1"/>
  <c r="AL102" i="6"/>
  <c r="AM102" i="6" s="1"/>
  <c r="AX110" i="6"/>
  <c r="BD110" i="6" s="1"/>
  <c r="I104" i="6"/>
  <c r="H105" i="6"/>
  <c r="AA104" i="6"/>
  <c r="Z105" i="6"/>
  <c r="A112" i="6"/>
  <c r="AU111" i="6"/>
  <c r="BA111" i="6" s="1"/>
  <c r="AG103" i="6"/>
  <c r="AF104" i="6"/>
  <c r="AV110" i="6"/>
  <c r="BB110" i="6" s="1"/>
  <c r="O103" i="6"/>
  <c r="N104" i="6"/>
  <c r="AJ110" i="6"/>
  <c r="AQ110" i="6" s="1"/>
  <c r="AT110" i="6"/>
  <c r="AZ110" i="6" s="1"/>
  <c r="BI102" i="6"/>
  <c r="BJ101" i="6"/>
  <c r="AW110" i="6"/>
  <c r="BC110" i="6" s="1"/>
  <c r="M109" i="3"/>
  <c r="N109" i="3"/>
  <c r="U104" i="6" l="1"/>
  <c r="T105" i="6"/>
  <c r="BL101" i="6"/>
  <c r="AO100" i="5"/>
  <c r="BK101" i="6"/>
  <c r="AL103" i="6"/>
  <c r="AM103" i="6" s="1"/>
  <c r="BF110" i="6"/>
  <c r="AK110" i="6" s="1"/>
  <c r="O104" i="6"/>
  <c r="N105" i="6"/>
  <c r="A113" i="6"/>
  <c r="AU112" i="6"/>
  <c r="BA112" i="6" s="1"/>
  <c r="AJ111" i="6"/>
  <c r="AQ111" i="6" s="1"/>
  <c r="AT111" i="6"/>
  <c r="AZ111" i="6" s="1"/>
  <c r="AX111" i="6"/>
  <c r="BD111" i="6" s="1"/>
  <c r="AG104" i="6"/>
  <c r="AF105" i="6"/>
  <c r="AA105" i="6"/>
  <c r="Z106" i="6"/>
  <c r="I105" i="6"/>
  <c r="H106" i="6"/>
  <c r="AW111" i="6"/>
  <c r="BC111" i="6" s="1"/>
  <c r="BJ102" i="6"/>
  <c r="BI103" i="6"/>
  <c r="AV111" i="6"/>
  <c r="BB111" i="6" s="1"/>
  <c r="M110" i="3"/>
  <c r="N110" i="3"/>
  <c r="U105" i="6" l="1"/>
  <c r="T106" i="6"/>
  <c r="AL104" i="6"/>
  <c r="AM104" i="6" s="1"/>
  <c r="BL102" i="6"/>
  <c r="AO101" i="5"/>
  <c r="BK102" i="6"/>
  <c r="AX112" i="6"/>
  <c r="BD112" i="6" s="1"/>
  <c r="AW112" i="6"/>
  <c r="BC112" i="6" s="1"/>
  <c r="AT112" i="6"/>
  <c r="AZ112" i="6" s="1"/>
  <c r="AJ112" i="6"/>
  <c r="AQ112" i="6" s="1"/>
  <c r="I106" i="6"/>
  <c r="H107" i="6"/>
  <c r="BF111" i="6"/>
  <c r="AK111" i="6" s="1"/>
  <c r="AU113" i="6"/>
  <c r="BA113" i="6" s="1"/>
  <c r="A114" i="6"/>
  <c r="AA106" i="6"/>
  <c r="Z107" i="6"/>
  <c r="AV112" i="6"/>
  <c r="BB112" i="6" s="1"/>
  <c r="O105" i="6"/>
  <c r="N106" i="6"/>
  <c r="BJ103" i="6"/>
  <c r="BI104" i="6"/>
  <c r="AG105" i="6"/>
  <c r="AF106" i="6"/>
  <c r="M111" i="3"/>
  <c r="N111" i="3"/>
  <c r="T107" i="6" l="1"/>
  <c r="U106" i="6"/>
  <c r="BL103" i="6"/>
  <c r="AO102" i="5"/>
  <c r="BK103" i="6"/>
  <c r="AX113" i="6"/>
  <c r="BD113" i="6" s="1"/>
  <c r="AU114" i="6"/>
  <c r="BA114" i="6" s="1"/>
  <c r="A115" i="6"/>
  <c r="AJ113" i="6"/>
  <c r="AQ113" i="6" s="1"/>
  <c r="AT113" i="6"/>
  <c r="AZ113" i="6" s="1"/>
  <c r="BJ104" i="6"/>
  <c r="BI105" i="6"/>
  <c r="AA107" i="6"/>
  <c r="Z108" i="6"/>
  <c r="AV113" i="6"/>
  <c r="BB113" i="6" s="1"/>
  <c r="AG106" i="6"/>
  <c r="AF107" i="6"/>
  <c r="BF112" i="6"/>
  <c r="AK112" i="6" s="1"/>
  <c r="AL105" i="6"/>
  <c r="AM105" i="6" s="1"/>
  <c r="AW113" i="6"/>
  <c r="BC113" i="6" s="1"/>
  <c r="N107" i="6"/>
  <c r="O106" i="6"/>
  <c r="I107" i="6"/>
  <c r="H108" i="6"/>
  <c r="M112" i="3"/>
  <c r="N112" i="3"/>
  <c r="T108" i="6" l="1"/>
  <c r="U107" i="6"/>
  <c r="BL104" i="6"/>
  <c r="AO103" i="5"/>
  <c r="BK104" i="6"/>
  <c r="BF113" i="6"/>
  <c r="AK113" i="6" s="1"/>
  <c r="AL106" i="6"/>
  <c r="AM106" i="6" s="1"/>
  <c r="AG107" i="6"/>
  <c r="AF108" i="6"/>
  <c r="AA108" i="6"/>
  <c r="Z109" i="6"/>
  <c r="BJ105" i="6"/>
  <c r="BI106" i="6"/>
  <c r="AX114" i="6"/>
  <c r="BD114" i="6" s="1"/>
  <c r="I108" i="6"/>
  <c r="H109" i="6"/>
  <c r="AV114" i="6"/>
  <c r="BB114" i="6" s="1"/>
  <c r="O107" i="6"/>
  <c r="N108" i="6"/>
  <c r="AW114" i="6"/>
  <c r="BC114" i="6" s="1"/>
  <c r="AT114" i="6"/>
  <c r="AZ114" i="6" s="1"/>
  <c r="AJ114" i="6"/>
  <c r="AQ114" i="6" s="1"/>
  <c r="AU115" i="6"/>
  <c r="BA115" i="6" s="1"/>
  <c r="A116" i="6"/>
  <c r="M113" i="3"/>
  <c r="N113" i="3"/>
  <c r="T109" i="6" l="1"/>
  <c r="U108" i="6"/>
  <c r="BL105" i="6"/>
  <c r="AO104" i="5"/>
  <c r="BK105" i="6"/>
  <c r="AW115" i="6"/>
  <c r="BC115" i="6" s="1"/>
  <c r="AA109" i="6"/>
  <c r="Z110" i="6"/>
  <c r="BF114" i="6"/>
  <c r="AK114" i="6" s="1"/>
  <c r="AX115" i="6"/>
  <c r="BD115" i="6" s="1"/>
  <c r="AL107" i="6"/>
  <c r="AM107" i="6" s="1"/>
  <c r="I109" i="6"/>
  <c r="H110" i="6"/>
  <c r="AV115" i="6"/>
  <c r="BB115" i="6" s="1"/>
  <c r="A117" i="6"/>
  <c r="AU116" i="6"/>
  <c r="BA116" i="6" s="1"/>
  <c r="AG108" i="6"/>
  <c r="AF109" i="6"/>
  <c r="AJ115" i="6"/>
  <c r="AQ115" i="6" s="1"/>
  <c r="AT115" i="6"/>
  <c r="AZ115" i="6" s="1"/>
  <c r="N109" i="6"/>
  <c r="O108" i="6"/>
  <c r="BJ106" i="6"/>
  <c r="BI107" i="6"/>
  <c r="M114" i="3"/>
  <c r="N114" i="3"/>
  <c r="U109" i="6" l="1"/>
  <c r="T110" i="6"/>
  <c r="BL106" i="6"/>
  <c r="AO105" i="5"/>
  <c r="BK106" i="6"/>
  <c r="AL108" i="6"/>
  <c r="AM108" i="6" s="1"/>
  <c r="BJ107" i="6"/>
  <c r="BI108" i="6"/>
  <c r="AV116" i="6"/>
  <c r="BB116" i="6" s="1"/>
  <c r="I110" i="6"/>
  <c r="H111" i="6"/>
  <c r="AG109" i="6"/>
  <c r="AF110" i="6"/>
  <c r="AT116" i="6"/>
  <c r="AZ116" i="6" s="1"/>
  <c r="AJ116" i="6"/>
  <c r="AQ116" i="6" s="1"/>
  <c r="N110" i="6"/>
  <c r="O109" i="6"/>
  <c r="A118" i="6"/>
  <c r="AU117" i="6"/>
  <c r="BA117" i="6" s="1"/>
  <c r="AX116" i="6"/>
  <c r="BD116" i="6" s="1"/>
  <c r="AA110" i="6"/>
  <c r="Z111" i="6"/>
  <c r="AW116" i="6"/>
  <c r="BC116" i="6" s="1"/>
  <c r="BF115" i="6"/>
  <c r="AK115" i="6" s="1"/>
  <c r="M115" i="3"/>
  <c r="N115" i="3"/>
  <c r="U110" i="6" l="1"/>
  <c r="T111" i="6"/>
  <c r="BL107" i="6"/>
  <c r="AO106" i="5"/>
  <c r="BK107" i="6"/>
  <c r="AL109" i="6"/>
  <c r="AM109" i="6" s="1"/>
  <c r="I111" i="6"/>
  <c r="H112" i="6"/>
  <c r="O110" i="6"/>
  <c r="N111" i="6"/>
  <c r="BF116" i="6"/>
  <c r="AK116" i="6" s="1"/>
  <c r="AA111" i="6"/>
  <c r="Z112" i="6"/>
  <c r="AX117" i="6"/>
  <c r="BD117" i="6" s="1"/>
  <c r="AV117" i="6"/>
  <c r="BB117" i="6" s="1"/>
  <c r="AW117" i="6"/>
  <c r="BC117" i="6" s="1"/>
  <c r="AT117" i="6"/>
  <c r="AZ117" i="6" s="1"/>
  <c r="AJ117" i="6"/>
  <c r="AQ117" i="6" s="1"/>
  <c r="BJ108" i="6"/>
  <c r="BI109" i="6"/>
  <c r="AU118" i="6"/>
  <c r="BA118" i="6" s="1"/>
  <c r="A119" i="6"/>
  <c r="AG110" i="6"/>
  <c r="AF111" i="6"/>
  <c r="M116" i="3"/>
  <c r="N116" i="3"/>
  <c r="T112" i="6" l="1"/>
  <c r="U111" i="6"/>
  <c r="BL108" i="6"/>
  <c r="AO107" i="5"/>
  <c r="BK108" i="6"/>
  <c r="N112" i="6"/>
  <c r="O111" i="6"/>
  <c r="AV118" i="6"/>
  <c r="BB118" i="6" s="1"/>
  <c r="BJ109" i="6"/>
  <c r="BI110" i="6"/>
  <c r="AU119" i="6"/>
  <c r="BA119" i="6" s="1"/>
  <c r="A120" i="6"/>
  <c r="BF117" i="6"/>
  <c r="AK117" i="6" s="1"/>
  <c r="AA112" i="6"/>
  <c r="Z113" i="6"/>
  <c r="AW118" i="6"/>
  <c r="BC118" i="6" s="1"/>
  <c r="AG111" i="6"/>
  <c r="AF112" i="6"/>
  <c r="AL110" i="6"/>
  <c r="AM110" i="6" s="1"/>
  <c r="I112" i="6"/>
  <c r="H113" i="6"/>
  <c r="AX118" i="6"/>
  <c r="BD118" i="6" s="1"/>
  <c r="AT118" i="6"/>
  <c r="AZ118" i="6" s="1"/>
  <c r="AJ118" i="6"/>
  <c r="AQ118" i="6" s="1"/>
  <c r="M117" i="3"/>
  <c r="N117" i="3"/>
  <c r="AL111" i="6" l="1"/>
  <c r="AM111" i="6" s="1"/>
  <c r="U112" i="6"/>
  <c r="T113" i="6"/>
  <c r="BL109" i="6"/>
  <c r="AO108" i="5"/>
  <c r="BK109" i="6"/>
  <c r="BF118" i="6"/>
  <c r="AK118" i="6" s="1"/>
  <c r="AA113" i="6"/>
  <c r="Z114" i="6"/>
  <c r="BJ110" i="6"/>
  <c r="BI111" i="6"/>
  <c r="AU120" i="6"/>
  <c r="BA120" i="6" s="1"/>
  <c r="A121" i="6"/>
  <c r="AX119" i="6"/>
  <c r="BD119" i="6" s="1"/>
  <c r="AV119" i="6"/>
  <c r="BB119" i="6" s="1"/>
  <c r="AW119" i="6"/>
  <c r="BC119" i="6" s="1"/>
  <c r="O112" i="6"/>
  <c r="N113" i="6"/>
  <c r="AG112" i="6"/>
  <c r="AF113" i="6"/>
  <c r="I113" i="6"/>
  <c r="H114" i="6"/>
  <c r="AJ119" i="6"/>
  <c r="AQ119" i="6" s="1"/>
  <c r="AT119" i="6"/>
  <c r="AZ119" i="6" s="1"/>
  <c r="M118" i="3"/>
  <c r="N118" i="3"/>
  <c r="U113" i="6" l="1"/>
  <c r="T114" i="6"/>
  <c r="BL110" i="6"/>
  <c r="AO109" i="5"/>
  <c r="BK110" i="6"/>
  <c r="AL112" i="6"/>
  <c r="AM112" i="6" s="1"/>
  <c r="AV120" i="6"/>
  <c r="BB120" i="6" s="1"/>
  <c r="AG113" i="6"/>
  <c r="AF114" i="6"/>
  <c r="AW120" i="6"/>
  <c r="BC120" i="6" s="1"/>
  <c r="AA114" i="6"/>
  <c r="Z115" i="6"/>
  <c r="N114" i="6"/>
  <c r="O113" i="6"/>
  <c r="AU121" i="6"/>
  <c r="BA121" i="6" s="1"/>
  <c r="A122" i="6"/>
  <c r="BI112" i="6"/>
  <c r="BJ111" i="6"/>
  <c r="BF119" i="6"/>
  <c r="AK119" i="6" s="1"/>
  <c r="AX120" i="6"/>
  <c r="BD120" i="6" s="1"/>
  <c r="I114" i="6"/>
  <c r="H115" i="6"/>
  <c r="AJ120" i="6"/>
  <c r="AQ120" i="6" s="1"/>
  <c r="AT120" i="6"/>
  <c r="AZ120" i="6" s="1"/>
  <c r="M119" i="3"/>
  <c r="N119" i="3"/>
  <c r="T115" i="6" l="1"/>
  <c r="U114" i="6"/>
  <c r="BL111" i="6"/>
  <c r="AO110" i="5"/>
  <c r="BK111" i="6"/>
  <c r="AX121" i="6"/>
  <c r="BD121" i="6" s="1"/>
  <c r="AV121" i="6"/>
  <c r="BB121" i="6" s="1"/>
  <c r="AJ121" i="6"/>
  <c r="AQ121" i="6" s="1"/>
  <c r="AT121" i="6"/>
  <c r="AZ121" i="6" s="1"/>
  <c r="BF120" i="6"/>
  <c r="AK120" i="6" s="1"/>
  <c r="AG114" i="6"/>
  <c r="AF115" i="6"/>
  <c r="BI113" i="6"/>
  <c r="BJ112" i="6"/>
  <c r="O114" i="6"/>
  <c r="N115" i="6"/>
  <c r="AL113" i="6"/>
  <c r="AM113" i="6" s="1"/>
  <c r="AW121" i="6"/>
  <c r="BC121" i="6" s="1"/>
  <c r="AA115" i="6"/>
  <c r="Z116" i="6"/>
  <c r="I115" i="6"/>
  <c r="H116" i="6"/>
  <c r="AU122" i="6"/>
  <c r="BA122" i="6" s="1"/>
  <c r="A123" i="6"/>
  <c r="M120" i="3"/>
  <c r="N120" i="3"/>
  <c r="U115" i="6" l="1"/>
  <c r="T116" i="6"/>
  <c r="BL112" i="6"/>
  <c r="AO111" i="5"/>
  <c r="BK112" i="6"/>
  <c r="BF121" i="6"/>
  <c r="AK121" i="6" s="1"/>
  <c r="AA116" i="6"/>
  <c r="Z117" i="6"/>
  <c r="AU123" i="6"/>
  <c r="BA123" i="6" s="1"/>
  <c r="A124" i="6"/>
  <c r="AX122" i="6"/>
  <c r="BD122" i="6" s="1"/>
  <c r="AL114" i="6"/>
  <c r="AM114" i="6" s="1"/>
  <c r="I116" i="6"/>
  <c r="H117" i="6"/>
  <c r="BI114" i="6"/>
  <c r="BJ113" i="6"/>
  <c r="AW122" i="6"/>
  <c r="BC122" i="6" s="1"/>
  <c r="AG115" i="6"/>
  <c r="AF116" i="6"/>
  <c r="AJ122" i="6"/>
  <c r="AQ122" i="6" s="1"/>
  <c r="AT122" i="6"/>
  <c r="AZ122" i="6" s="1"/>
  <c r="AV122" i="6"/>
  <c r="BB122" i="6" s="1"/>
  <c r="N116" i="6"/>
  <c r="O115" i="6"/>
  <c r="M121" i="3"/>
  <c r="N121" i="3"/>
  <c r="U116" i="6" l="1"/>
  <c r="T117" i="6"/>
  <c r="BL113" i="6"/>
  <c r="AO112" i="5"/>
  <c r="BK113" i="6"/>
  <c r="BF122" i="6"/>
  <c r="AK122" i="6" s="1"/>
  <c r="AX123" i="6"/>
  <c r="BD123" i="6" s="1"/>
  <c r="I117" i="6"/>
  <c r="H118" i="6"/>
  <c r="AJ123" i="6"/>
  <c r="AQ123" i="6" s="1"/>
  <c r="AT123" i="6"/>
  <c r="AZ123" i="6" s="1"/>
  <c r="N117" i="6"/>
  <c r="O116" i="6"/>
  <c r="AG116" i="6"/>
  <c r="AF117" i="6"/>
  <c r="BI115" i="6"/>
  <c r="BJ114" i="6"/>
  <c r="AV123" i="6"/>
  <c r="BB123" i="6" s="1"/>
  <c r="AL115" i="6"/>
  <c r="AM115" i="6" s="1"/>
  <c r="AA117" i="6"/>
  <c r="Z118" i="6"/>
  <c r="AW123" i="6"/>
  <c r="BC123" i="6" s="1"/>
  <c r="M122" i="3"/>
  <c r="N122" i="3"/>
  <c r="U117" i="6" l="1"/>
  <c r="T118" i="6"/>
  <c r="BL114" i="6"/>
  <c r="AO113" i="5"/>
  <c r="BK114" i="6"/>
  <c r="BF123" i="6"/>
  <c r="AK123" i="6" s="1"/>
  <c r="AL116" i="6"/>
  <c r="AM116" i="6" s="1"/>
  <c r="AA118" i="6"/>
  <c r="Z119" i="6"/>
  <c r="N118" i="6"/>
  <c r="O117" i="6"/>
  <c r="AD2" i="6"/>
  <c r="X2" i="6"/>
  <c r="AU124" i="6"/>
  <c r="BA124" i="6" s="1"/>
  <c r="L2" i="6"/>
  <c r="F2" i="6"/>
  <c r="R2" i="6"/>
  <c r="I118" i="6"/>
  <c r="H119" i="6"/>
  <c r="AG117" i="6"/>
  <c r="AF118" i="6"/>
  <c r="BJ115" i="6"/>
  <c r="BI116" i="6"/>
  <c r="M123" i="3"/>
  <c r="N123" i="3"/>
  <c r="U118" i="6" l="1"/>
  <c r="T119" i="6"/>
  <c r="BL115" i="6"/>
  <c r="AO114" i="5"/>
  <c r="BK115" i="6"/>
  <c r="AV124" i="6"/>
  <c r="BB124" i="6" s="1"/>
  <c r="BJ116" i="6"/>
  <c r="BI117" i="6"/>
  <c r="AW124" i="6"/>
  <c r="BC124" i="6" s="1"/>
  <c r="AA119" i="6"/>
  <c r="Z120" i="6"/>
  <c r="AX124" i="6"/>
  <c r="BD124" i="6" s="1"/>
  <c r="AG118" i="6"/>
  <c r="AF119" i="6"/>
  <c r="AJ124" i="6"/>
  <c r="AQ124" i="6" s="1"/>
  <c r="AT124" i="6"/>
  <c r="AZ124" i="6" s="1"/>
  <c r="O118" i="6"/>
  <c r="N119" i="6"/>
  <c r="AL117" i="6"/>
  <c r="AM117" i="6" s="1"/>
  <c r="I119" i="6"/>
  <c r="H120" i="6"/>
  <c r="M124" i="3"/>
  <c r="N124" i="3"/>
  <c r="U119" i="6" l="1"/>
  <c r="T120" i="6"/>
  <c r="BL116" i="6"/>
  <c r="AO115" i="5"/>
  <c r="BK116" i="6"/>
  <c r="AL118" i="6"/>
  <c r="AM118" i="6" s="1"/>
  <c r="I120" i="6"/>
  <c r="H121" i="6"/>
  <c r="AA120" i="6"/>
  <c r="Z121" i="6"/>
  <c r="AG119" i="6"/>
  <c r="AF120" i="6"/>
  <c r="N120" i="6"/>
  <c r="O119" i="6"/>
  <c r="BJ117" i="6"/>
  <c r="BI118" i="6"/>
  <c r="BF124" i="6"/>
  <c r="T121" i="6" l="1"/>
  <c r="U120" i="6"/>
  <c r="BL117" i="6"/>
  <c r="AO116" i="5"/>
  <c r="BK117" i="6"/>
  <c r="O120" i="6"/>
  <c r="N121" i="6"/>
  <c r="AA121" i="6"/>
  <c r="Z122" i="6"/>
  <c r="AG120" i="6"/>
  <c r="AL120" i="6" s="1"/>
  <c r="AM120" i="6" s="1"/>
  <c r="AF121" i="6"/>
  <c r="AL119" i="6"/>
  <c r="AM119" i="6" s="1"/>
  <c r="BF2" i="6"/>
  <c r="AK124" i="6"/>
  <c r="BJ118" i="6"/>
  <c r="BI119" i="6"/>
  <c r="I121" i="6"/>
  <c r="H122" i="6"/>
  <c r="U121" i="6" l="1"/>
  <c r="T122" i="6"/>
  <c r="BL118" i="6"/>
  <c r="AO117" i="5"/>
  <c r="BK118" i="6"/>
  <c r="O121" i="6"/>
  <c r="N122" i="6"/>
  <c r="I122" i="6"/>
  <c r="H123" i="6"/>
  <c r="AG121" i="6"/>
  <c r="AF122" i="6"/>
  <c r="BJ119" i="6"/>
  <c r="BI120" i="6"/>
  <c r="AA122" i="6"/>
  <c r="Z123" i="6"/>
  <c r="AK125" i="6"/>
  <c r="AK2" i="6"/>
  <c r="T123" i="6" l="1"/>
  <c r="U122" i="6"/>
  <c r="BL119" i="6"/>
  <c r="AO118" i="5"/>
  <c r="BK119" i="6"/>
  <c r="AL121" i="6"/>
  <c r="AM121" i="6" s="1"/>
  <c r="AG122" i="6"/>
  <c r="AF123" i="6"/>
  <c r="I123" i="6"/>
  <c r="H124" i="6"/>
  <c r="AA123" i="6"/>
  <c r="Z124" i="6"/>
  <c r="BJ120" i="6"/>
  <c r="BI121" i="6"/>
  <c r="O122" i="6"/>
  <c r="N123" i="6"/>
  <c r="T124" i="6" l="1"/>
  <c r="U123" i="6"/>
  <c r="BL120" i="6"/>
  <c r="AO119" i="5"/>
  <c r="BK120" i="6"/>
  <c r="AA124" i="6"/>
  <c r="AA2" i="6" s="1"/>
  <c r="Z2" i="6"/>
  <c r="O123" i="6"/>
  <c r="N124" i="6"/>
  <c r="AG123" i="6"/>
  <c r="AF124" i="6"/>
  <c r="I124" i="6"/>
  <c r="I2" i="6" s="1"/>
  <c r="H2" i="6"/>
  <c r="BJ121" i="6"/>
  <c r="BI122" i="6"/>
  <c r="AL122" i="6"/>
  <c r="AM122" i="6" s="1"/>
  <c r="U124" i="6" l="1"/>
  <c r="U2" i="6" s="1"/>
  <c r="T2" i="6"/>
  <c r="BL121" i="6"/>
  <c r="AO120" i="5"/>
  <c r="BK121" i="6"/>
  <c r="AL123" i="6"/>
  <c r="AM123" i="6" s="1"/>
  <c r="AO2" i="6" s="1"/>
  <c r="B31" i="2" s="1"/>
  <c r="AG124" i="6"/>
  <c r="AF2" i="6"/>
  <c r="O124" i="6"/>
  <c r="O2" i="6" s="1"/>
  <c r="N2" i="6"/>
  <c r="BJ122" i="6"/>
  <c r="BI123" i="6"/>
  <c r="BL122" i="6" l="1"/>
  <c r="AO121" i="5"/>
  <c r="BK122" i="6"/>
  <c r="BJ123" i="6"/>
  <c r="BI124" i="6"/>
  <c r="AL124" i="6"/>
  <c r="BU3" i="6" s="1"/>
  <c r="BT5" i="6" s="1"/>
  <c r="B34" i="2" s="1"/>
  <c r="AG2" i="6"/>
  <c r="BL123" i="6" l="1"/>
  <c r="AO122" i="5"/>
  <c r="BK123" i="6"/>
  <c r="AQ125" i="6"/>
  <c r="AR127" i="6" s="1"/>
  <c r="AP2" i="6" s="1"/>
  <c r="AM124" i="6"/>
  <c r="AM2" i="6" s="1"/>
  <c r="AL2" i="6"/>
  <c r="BJ124" i="6"/>
  <c r="BL124" i="6" l="1"/>
  <c r="B32" i="2"/>
  <c r="BK124" i="6"/>
  <c r="BR3" i="6"/>
  <c r="BM7" i="6" l="1"/>
  <c r="B35" i="2" s="1"/>
  <c r="B30" i="2"/>
  <c r="BM24" i="6"/>
  <c r="BM20" i="6"/>
  <c r="BM16" i="6"/>
  <c r="BM3" i="6"/>
  <c r="BN3" i="6" s="1"/>
  <c r="BM5" i="6"/>
  <c r="BN5" i="6" s="1"/>
  <c r="BM12" i="6"/>
  <c r="BN12" i="6" s="1"/>
  <c r="BM10" i="6"/>
  <c r="BN10" i="6" s="1"/>
  <c r="AP5" i="3" l="1"/>
  <c r="BK5" i="3" s="1"/>
  <c r="BQ5" i="3" s="1"/>
  <c r="AH5" i="3"/>
  <c r="BJ5" i="3" s="1"/>
  <c r="BP5" i="3" s="1"/>
  <c r="H5" i="3"/>
  <c r="BG5" i="3" s="1"/>
  <c r="BM5" i="3" s="1"/>
  <c r="Z5" i="3"/>
  <c r="BI5" i="3" s="1"/>
  <c r="BO5" i="3" s="1"/>
  <c r="R5" i="3"/>
  <c r="BH5" i="3" s="1"/>
  <c r="BN5" i="3" s="1"/>
  <c r="BS5" i="3" l="1"/>
  <c r="AI5" i="3"/>
  <c r="AK5" i="3"/>
  <c r="S5" i="3"/>
  <c r="U5" i="3"/>
  <c r="K5" i="3"/>
  <c r="AW5" i="3"/>
  <c r="BV5" i="3" s="1"/>
  <c r="I5" i="3"/>
  <c r="AQ5" i="3"/>
  <c r="AS5" i="3"/>
  <c r="AA5" i="3"/>
  <c r="AC5" i="3"/>
  <c r="AX5" i="3" l="1"/>
  <c r="AM3" i="5"/>
  <c r="BC5" i="3"/>
  <c r="L5" i="3"/>
  <c r="G6" i="3" s="1"/>
  <c r="V5" i="3"/>
  <c r="Q6" i="3" s="1"/>
  <c r="AD5" i="3"/>
  <c r="Y6" i="3" s="1"/>
  <c r="T5" i="3"/>
  <c r="AB5" i="3"/>
  <c r="AL5" i="3"/>
  <c r="AG6" i="3" s="1"/>
  <c r="AT5" i="3"/>
  <c r="AO6" i="3" s="1"/>
  <c r="AJ5" i="3"/>
  <c r="AR5" i="3"/>
  <c r="J5" i="3"/>
  <c r="R6" i="3" l="1"/>
  <c r="BH6" i="3" s="1"/>
  <c r="BN6" i="3" s="1"/>
  <c r="Z6" i="3"/>
  <c r="BI6" i="3" s="1"/>
  <c r="BO6" i="3" s="1"/>
  <c r="AP6" i="3"/>
  <c r="BK6" i="3" s="1"/>
  <c r="BQ6" i="3" s="1"/>
  <c r="AH6" i="3"/>
  <c r="BJ6" i="3" s="1"/>
  <c r="BP6" i="3" s="1"/>
  <c r="AY5" i="3"/>
  <c r="BW5" i="3" s="1"/>
  <c r="BD5" i="3"/>
  <c r="AN3" i="5" l="1"/>
  <c r="BX5" i="3"/>
  <c r="AZ5" i="3"/>
  <c r="AA6" i="3"/>
  <c r="AC6" i="3"/>
  <c r="S6" i="3"/>
  <c r="U6" i="3"/>
  <c r="H6" i="3"/>
  <c r="BG6" i="3" s="1"/>
  <c r="BM6" i="3" s="1"/>
  <c r="BS6" i="3" s="1"/>
  <c r="AI6" i="3"/>
  <c r="AK6" i="3"/>
  <c r="AQ6" i="3"/>
  <c r="AS6" i="3"/>
  <c r="AT6" i="3" l="1"/>
  <c r="AO7" i="3" s="1"/>
  <c r="T6" i="3"/>
  <c r="AR6" i="3"/>
  <c r="AL6" i="3"/>
  <c r="AG7" i="3" s="1"/>
  <c r="AJ6" i="3"/>
  <c r="AW6" i="3"/>
  <c r="BV6" i="3" s="1"/>
  <c r="K6" i="3"/>
  <c r="I6" i="3"/>
  <c r="V6" i="3"/>
  <c r="Q7" i="3" s="1"/>
  <c r="AD6" i="3"/>
  <c r="Y7" i="3" s="1"/>
  <c r="AB6" i="3"/>
  <c r="R7" i="3" l="1"/>
  <c r="BH7" i="3" s="1"/>
  <c r="BN7" i="3" s="1"/>
  <c r="Z7" i="3"/>
  <c r="BI7" i="3" s="1"/>
  <c r="BO7" i="3" s="1"/>
  <c r="AX6" i="3"/>
  <c r="AM4" i="5"/>
  <c r="J6" i="3"/>
  <c r="L6" i="3"/>
  <c r="G7" i="3" s="1"/>
  <c r="BC6" i="3"/>
  <c r="AY6" i="3" l="1"/>
  <c r="BW6" i="3" s="1"/>
  <c r="AH7" i="3"/>
  <c r="BJ7" i="3" s="1"/>
  <c r="BP7" i="3" s="1"/>
  <c r="BD6" i="3"/>
  <c r="U7" i="3"/>
  <c r="S7" i="3"/>
  <c r="AP7" i="3"/>
  <c r="BK7" i="3" s="1"/>
  <c r="BQ7" i="3" s="1"/>
  <c r="AC7" i="3"/>
  <c r="AA7" i="3"/>
  <c r="AN4" i="5" l="1"/>
  <c r="BX6" i="3"/>
  <c r="AZ6" i="3"/>
  <c r="T7" i="3"/>
  <c r="V7" i="3"/>
  <c r="Q8" i="3" s="1"/>
  <c r="AQ7" i="3"/>
  <c r="AS7" i="3"/>
  <c r="AB7" i="3"/>
  <c r="AI7" i="3"/>
  <c r="AK7" i="3"/>
  <c r="AD7" i="3"/>
  <c r="Y8" i="3" s="1"/>
  <c r="H7" i="3"/>
  <c r="BG7" i="3" s="1"/>
  <c r="BM7" i="3" s="1"/>
  <c r="BS7" i="3" s="1"/>
  <c r="Z8" i="3" l="1"/>
  <c r="BI8" i="3" s="1"/>
  <c r="BO8" i="3" s="1"/>
  <c r="R8" i="3"/>
  <c r="BH8" i="3" s="1"/>
  <c r="BN8" i="3" s="1"/>
  <c r="AL7" i="3"/>
  <c r="AG8" i="3" s="1"/>
  <c r="AJ7" i="3"/>
  <c r="AW7" i="3"/>
  <c r="BV7" i="3" s="1"/>
  <c r="K7" i="3"/>
  <c r="I7" i="3"/>
  <c r="AT7" i="3"/>
  <c r="AO8" i="3" s="1"/>
  <c r="AR7" i="3"/>
  <c r="AH8" i="3" l="1"/>
  <c r="BJ8" i="3" s="1"/>
  <c r="BP8" i="3" s="1"/>
  <c r="AP8" i="3"/>
  <c r="BK8" i="3" s="1"/>
  <c r="BQ8" i="3" s="1"/>
  <c r="AX7" i="3"/>
  <c r="AM5" i="5"/>
  <c r="J7" i="3"/>
  <c r="L7" i="3"/>
  <c r="G8" i="3" s="1"/>
  <c r="S8" i="3"/>
  <c r="U8" i="3"/>
  <c r="BC7" i="3"/>
  <c r="AC8" i="3"/>
  <c r="AA8" i="3"/>
  <c r="H8" i="3" l="1"/>
  <c r="BG8" i="3" s="1"/>
  <c r="BM8" i="3" s="1"/>
  <c r="BS8" i="3" s="1"/>
  <c r="AY7" i="3"/>
  <c r="AZ7" i="3" s="1"/>
  <c r="AI8" i="3"/>
  <c r="AK8" i="3"/>
  <c r="AS8" i="3"/>
  <c r="AQ8" i="3"/>
  <c r="BD7" i="3"/>
  <c r="AB8" i="3"/>
  <c r="V8" i="3"/>
  <c r="Q9" i="3" s="1"/>
  <c r="AD8" i="3"/>
  <c r="Y9" i="3" s="1"/>
  <c r="T8" i="3"/>
  <c r="BW7" i="3" l="1"/>
  <c r="AL8" i="3"/>
  <c r="AG9" i="3" s="1"/>
  <c r="AJ8" i="3"/>
  <c r="AR8" i="3"/>
  <c r="AT8" i="3"/>
  <c r="AO9" i="3" s="1"/>
  <c r="AW8" i="3"/>
  <c r="BV8" i="3" s="1"/>
  <c r="K8" i="3"/>
  <c r="I8" i="3"/>
  <c r="AP9" i="3" l="1"/>
  <c r="BK9" i="3" s="1"/>
  <c r="BQ9" i="3" s="1"/>
  <c r="AH9" i="3"/>
  <c r="BJ9" i="3" s="1"/>
  <c r="BP9" i="3" s="1"/>
  <c r="AN5" i="5"/>
  <c r="BX7" i="3"/>
  <c r="AX8" i="3"/>
  <c r="AM6" i="5"/>
  <c r="BC8" i="3"/>
  <c r="R9" i="3"/>
  <c r="BH9" i="3" s="1"/>
  <c r="BN9" i="3" s="1"/>
  <c r="J8" i="3"/>
  <c r="Z9" i="3"/>
  <c r="BI9" i="3" s="1"/>
  <c r="BO9" i="3" s="1"/>
  <c r="L8" i="3"/>
  <c r="G9" i="3" s="1"/>
  <c r="H9" i="3" l="1"/>
  <c r="BG9" i="3" s="1"/>
  <c r="BM9" i="3" s="1"/>
  <c r="BS9" i="3" s="1"/>
  <c r="AY8" i="3"/>
  <c r="AZ8" i="3" s="1"/>
  <c r="U9" i="3"/>
  <c r="S9" i="3"/>
  <c r="AQ9" i="3"/>
  <c r="AS9" i="3"/>
  <c r="BD8" i="3"/>
  <c r="AC9" i="3"/>
  <c r="AA9" i="3"/>
  <c r="AI9" i="3"/>
  <c r="AK9" i="3"/>
  <c r="BW8" i="3" l="1"/>
  <c r="AT9" i="3"/>
  <c r="AO10" i="3" s="1"/>
  <c r="AR9" i="3"/>
  <c r="AL9" i="3"/>
  <c r="AG10" i="3" s="1"/>
  <c r="AW9" i="3"/>
  <c r="BV9" i="3" s="1"/>
  <c r="I9" i="3"/>
  <c r="K9" i="3"/>
  <c r="T9" i="3"/>
  <c r="AJ9" i="3"/>
  <c r="V9" i="3"/>
  <c r="Q10" i="3" s="1"/>
  <c r="AB9" i="3"/>
  <c r="AD9" i="3"/>
  <c r="Y10" i="3" s="1"/>
  <c r="AP10" i="3" l="1"/>
  <c r="BK10" i="3" s="1"/>
  <c r="BQ10" i="3" s="1"/>
  <c r="R10" i="3"/>
  <c r="BH10" i="3" s="1"/>
  <c r="BN10" i="3" s="1"/>
  <c r="AN6" i="5"/>
  <c r="BX8" i="3"/>
  <c r="AX9" i="3"/>
  <c r="AM7" i="5"/>
  <c r="AH10" i="3"/>
  <c r="BJ10" i="3" s="1"/>
  <c r="BP10" i="3" s="1"/>
  <c r="Z10" i="3"/>
  <c r="BI10" i="3" s="1"/>
  <c r="BO10" i="3" s="1"/>
  <c r="L9" i="3"/>
  <c r="G10" i="3" s="1"/>
  <c r="J9" i="3"/>
  <c r="BC9" i="3"/>
  <c r="H10" i="3" l="1"/>
  <c r="BG10" i="3" s="1"/>
  <c r="BM10" i="3" s="1"/>
  <c r="BS10" i="3" s="1"/>
  <c r="AY9" i="3"/>
  <c r="AI10" i="3"/>
  <c r="AJ10" i="3" s="1"/>
  <c r="AK10" i="3"/>
  <c r="AL10" i="3" s="1"/>
  <c r="AG11" i="3" s="1"/>
  <c r="AA10" i="3"/>
  <c r="AB10" i="3" s="1"/>
  <c r="AC10" i="3"/>
  <c r="AD10" i="3" s="1"/>
  <c r="Y11" i="3" s="1"/>
  <c r="U10" i="3"/>
  <c r="V10" i="3" s="1"/>
  <c r="Q11" i="3" s="1"/>
  <c r="S10" i="3"/>
  <c r="T10" i="3" s="1"/>
  <c r="BD9" i="3"/>
  <c r="AS10" i="3"/>
  <c r="AQ10" i="3"/>
  <c r="Z11" i="3" l="1"/>
  <c r="BI11" i="3" s="1"/>
  <c r="BO11" i="3" s="1"/>
  <c r="AH11" i="3"/>
  <c r="BJ11" i="3" s="1"/>
  <c r="BP11" i="3" s="1"/>
  <c r="R11" i="3"/>
  <c r="BH11" i="3" s="1"/>
  <c r="BN11" i="3" s="1"/>
  <c r="BW9" i="3"/>
  <c r="AZ9" i="3"/>
  <c r="F33" i="2" s="1"/>
  <c r="AR10" i="3"/>
  <c r="AT10" i="3"/>
  <c r="AO11" i="3" s="1"/>
  <c r="AW10" i="3"/>
  <c r="BV10" i="3" s="1"/>
  <c r="K10" i="3"/>
  <c r="I10" i="3"/>
  <c r="AP11" i="3" l="1"/>
  <c r="AN7" i="5"/>
  <c r="BX9" i="3"/>
  <c r="AX10" i="3"/>
  <c r="AM8" i="5"/>
  <c r="AI11" i="3"/>
  <c r="AJ11" i="3" s="1"/>
  <c r="AK11" i="3"/>
  <c r="AL11" i="3" s="1"/>
  <c r="AG12" i="3" s="1"/>
  <c r="AA11" i="3"/>
  <c r="AB11" i="3" s="1"/>
  <c r="AC11" i="3"/>
  <c r="AD11" i="3" s="1"/>
  <c r="Y12" i="3" s="1"/>
  <c r="U11" i="3"/>
  <c r="V11" i="3" s="1"/>
  <c r="Q12" i="3" s="1"/>
  <c r="S11" i="3"/>
  <c r="T11" i="3" s="1"/>
  <c r="L10" i="3"/>
  <c r="G11" i="3" s="1"/>
  <c r="J10" i="3"/>
  <c r="BC10" i="3"/>
  <c r="BD10" i="3" l="1"/>
  <c r="AH12" i="3"/>
  <c r="BJ12" i="3" s="1"/>
  <c r="BP12" i="3" s="1"/>
  <c r="Z12" i="3"/>
  <c r="BI12" i="3" s="1"/>
  <c r="BO12" i="3" s="1"/>
  <c r="H11" i="3"/>
  <c r="R12" i="3"/>
  <c r="BH12" i="3" s="1"/>
  <c r="BN12" i="3" s="1"/>
  <c r="AS11" i="3"/>
  <c r="AT11" i="3" s="1"/>
  <c r="AO12" i="3" s="1"/>
  <c r="BK11" i="3"/>
  <c r="BQ11" i="3" s="1"/>
  <c r="AY10" i="3"/>
  <c r="B33" i="2" s="1"/>
  <c r="C33" i="2" s="1"/>
  <c r="AQ11" i="3"/>
  <c r="AR11" i="3" s="1"/>
  <c r="AP12" i="3" l="1"/>
  <c r="BK12" i="3" s="1"/>
  <c r="BQ12" i="3" s="1"/>
  <c r="BW10" i="3"/>
  <c r="AC12" i="3"/>
  <c r="AD12" i="3" s="1"/>
  <c r="Y13" i="3" s="1"/>
  <c r="AA12" i="3"/>
  <c r="AB12" i="3" s="1"/>
  <c r="AZ10" i="3"/>
  <c r="AW11" i="3"/>
  <c r="BG11" i="3"/>
  <c r="BM11" i="3" s="1"/>
  <c r="BS11" i="3" s="1"/>
  <c r="AI12" i="3"/>
  <c r="AJ12" i="3" s="1"/>
  <c r="AK12" i="3"/>
  <c r="AL12" i="3" s="1"/>
  <c r="AG13" i="3" s="1"/>
  <c r="S12" i="3"/>
  <c r="T12" i="3" s="1"/>
  <c r="U12" i="3"/>
  <c r="V12" i="3" s="1"/>
  <c r="Q13" i="3" s="1"/>
  <c r="I11" i="3"/>
  <c r="K11" i="3"/>
  <c r="AH13" i="3" l="1"/>
  <c r="BJ13" i="3" s="1"/>
  <c r="BP13" i="3" s="1"/>
  <c r="Z13" i="3"/>
  <c r="BI13" i="3" s="1"/>
  <c r="BO13" i="3" s="1"/>
  <c r="AN8" i="5"/>
  <c r="BX10" i="3"/>
  <c r="AM9" i="5"/>
  <c r="BV11" i="3"/>
  <c r="BC11" i="3"/>
  <c r="BD11" i="3" s="1"/>
  <c r="AX11" i="3"/>
  <c r="L11" i="3"/>
  <c r="G12" i="3" s="1"/>
  <c r="J11" i="3"/>
  <c r="R13" i="3"/>
  <c r="AS12" i="3"/>
  <c r="AQ12" i="3"/>
  <c r="H12" i="3" l="1"/>
  <c r="BG12" i="3" s="1"/>
  <c r="BM12" i="3" s="1"/>
  <c r="BS12" i="3" s="1"/>
  <c r="AK13" i="3"/>
  <c r="AL13" i="3" s="1"/>
  <c r="AG14" i="3" s="1"/>
  <c r="AI13" i="3"/>
  <c r="AJ13" i="3" s="1"/>
  <c r="S13" i="3"/>
  <c r="T13" i="3" s="1"/>
  <c r="BH13" i="3"/>
  <c r="BN13" i="3" s="1"/>
  <c r="AY11" i="3"/>
  <c r="BW11" i="3" s="1"/>
  <c r="U13" i="3"/>
  <c r="V13" i="3" s="1"/>
  <c r="Q14" i="3" s="1"/>
  <c r="AR12" i="3"/>
  <c r="AT12" i="3"/>
  <c r="AO13" i="3" s="1"/>
  <c r="AC13" i="3"/>
  <c r="AA13" i="3"/>
  <c r="AP13" i="3" l="1"/>
  <c r="BK13" i="3" s="1"/>
  <c r="BQ13" i="3" s="1"/>
  <c r="AH14" i="3"/>
  <c r="BJ14" i="3" s="1"/>
  <c r="BP14" i="3" s="1"/>
  <c r="R14" i="3"/>
  <c r="BH14" i="3" s="1"/>
  <c r="BN14" i="3" s="1"/>
  <c r="AN9" i="5"/>
  <c r="BX11" i="3"/>
  <c r="AW12" i="3"/>
  <c r="AX12" i="3" s="1"/>
  <c r="K12" i="3"/>
  <c r="L12" i="3" s="1"/>
  <c r="G13" i="3" s="1"/>
  <c r="I12" i="3"/>
  <c r="J12" i="3" s="1"/>
  <c r="AY12" i="3" s="1"/>
  <c r="AZ11" i="3"/>
  <c r="AB13" i="3"/>
  <c r="AD13" i="3"/>
  <c r="Y14" i="3" s="1"/>
  <c r="H13" i="3" l="1"/>
  <c r="BG13" i="3" s="1"/>
  <c r="BM13" i="3" s="1"/>
  <c r="BS13" i="3" s="1"/>
  <c r="AK14" i="3"/>
  <c r="AL14" i="3" s="1"/>
  <c r="AG15" i="3" s="1"/>
  <c r="AI14" i="3"/>
  <c r="AJ14" i="3" s="1"/>
  <c r="BC12" i="3"/>
  <c r="BD12" i="3" s="1"/>
  <c r="AM10" i="5"/>
  <c r="BV12" i="3"/>
  <c r="AZ12" i="3"/>
  <c r="Z14" i="3"/>
  <c r="BI14" i="3" s="1"/>
  <c r="BO14" i="3" s="1"/>
  <c r="U14" i="3"/>
  <c r="V14" i="3" s="1"/>
  <c r="Q15" i="3" s="1"/>
  <c r="S14" i="3"/>
  <c r="T14" i="3" s="1"/>
  <c r="AQ13" i="3"/>
  <c r="AS13" i="3"/>
  <c r="R15" i="3" l="1"/>
  <c r="BH15" i="3" s="1"/>
  <c r="BN15" i="3" s="1"/>
  <c r="AH15" i="3"/>
  <c r="BJ15" i="3" s="1"/>
  <c r="BP15" i="3" s="1"/>
  <c r="BW12" i="3"/>
  <c r="I13" i="3"/>
  <c r="J13" i="3" s="1"/>
  <c r="K13" i="3"/>
  <c r="L13" i="3" s="1"/>
  <c r="G14" i="3" s="1"/>
  <c r="AW13" i="3"/>
  <c r="BC13" i="3" s="1"/>
  <c r="BD13" i="3" s="1"/>
  <c r="AT13" i="3"/>
  <c r="AO14" i="3" s="1"/>
  <c r="AR13" i="3"/>
  <c r="AC14" i="3"/>
  <c r="AA14" i="3"/>
  <c r="AP14" i="3" l="1"/>
  <c r="BK14" i="3" s="1"/>
  <c r="BQ14" i="3" s="1"/>
  <c r="AI15" i="3"/>
  <c r="AJ15" i="3" s="1"/>
  <c r="AK15" i="3"/>
  <c r="AL15" i="3" s="1"/>
  <c r="AG16" i="3" s="1"/>
  <c r="H14" i="3"/>
  <c r="AN10" i="5"/>
  <c r="BX12" i="3"/>
  <c r="BV13" i="3"/>
  <c r="AM11" i="5"/>
  <c r="AX13" i="3"/>
  <c r="AY13" i="3"/>
  <c r="U15" i="3"/>
  <c r="V15" i="3" s="1"/>
  <c r="Q16" i="3" s="1"/>
  <c r="S15" i="3"/>
  <c r="T15" i="3" s="1"/>
  <c r="AB14" i="3"/>
  <c r="AD14" i="3"/>
  <c r="Y15" i="3" s="1"/>
  <c r="R16" i="3" l="1"/>
  <c r="AH16" i="3"/>
  <c r="Z15" i="3"/>
  <c r="BW13" i="3"/>
  <c r="AZ13" i="3"/>
  <c r="K14" i="3"/>
  <c r="BG14" i="3"/>
  <c r="BM14" i="3" s="1"/>
  <c r="BS14" i="3" s="1"/>
  <c r="I14" i="3"/>
  <c r="AQ14" i="3"/>
  <c r="AS14" i="3"/>
  <c r="AW14" i="3"/>
  <c r="AM12" i="5" s="1"/>
  <c r="BJ16" i="3" l="1"/>
  <c r="BP16" i="3" s="1"/>
  <c r="AK16" i="3"/>
  <c r="AL16" i="3" s="1"/>
  <c r="AG17" i="3" s="1"/>
  <c r="AI16" i="3"/>
  <c r="AJ16" i="3" s="1"/>
  <c r="AN11" i="5"/>
  <c r="BX13" i="3"/>
  <c r="BV14" i="3"/>
  <c r="AX14" i="3"/>
  <c r="AC15" i="3"/>
  <c r="AD15" i="3" s="1"/>
  <c r="Y16" i="3" s="1"/>
  <c r="BI15" i="3"/>
  <c r="BO15" i="3" s="1"/>
  <c r="S16" i="3"/>
  <c r="T16" i="3" s="1"/>
  <c r="BH16" i="3"/>
  <c r="BN16" i="3" s="1"/>
  <c r="L14" i="3"/>
  <c r="G15" i="3" s="1"/>
  <c r="J14" i="3"/>
  <c r="U16" i="3"/>
  <c r="V16" i="3" s="1"/>
  <c r="Q17" i="3" s="1"/>
  <c r="AA15" i="3"/>
  <c r="AB15" i="3" s="1"/>
  <c r="AR14" i="3"/>
  <c r="BC14" i="3"/>
  <c r="BD14" i="3" s="1"/>
  <c r="AT14" i="3"/>
  <c r="AO15" i="3" s="1"/>
  <c r="AH17" i="3" l="1"/>
  <c r="BJ17" i="3" s="1"/>
  <c r="BP17" i="3" s="1"/>
  <c r="Z16" i="3"/>
  <c r="BI16" i="3" s="1"/>
  <c r="BO16" i="3" s="1"/>
  <c r="R17" i="3"/>
  <c r="BH17" i="3" s="1"/>
  <c r="BN17" i="3" s="1"/>
  <c r="H15" i="3"/>
  <c r="AP15" i="3"/>
  <c r="BK15" i="3" s="1"/>
  <c r="BQ15" i="3" s="1"/>
  <c r="AY14" i="3"/>
  <c r="BW14" i="3" s="1"/>
  <c r="AI17" i="3" l="1"/>
  <c r="AJ17" i="3" s="1"/>
  <c r="AK17" i="3"/>
  <c r="AL17" i="3" s="1"/>
  <c r="AG18" i="3" s="1"/>
  <c r="AN12" i="5"/>
  <c r="BX14" i="3"/>
  <c r="AZ14" i="3"/>
  <c r="S17" i="3"/>
  <c r="T17" i="3" s="1"/>
  <c r="U17" i="3"/>
  <c r="V17" i="3" s="1"/>
  <c r="Q18" i="3" s="1"/>
  <c r="BG15" i="3"/>
  <c r="BM15" i="3" s="1"/>
  <c r="BS15" i="3" s="1"/>
  <c r="I15" i="3"/>
  <c r="K15" i="3"/>
  <c r="AC16" i="3"/>
  <c r="AD16" i="3" s="1"/>
  <c r="Y17" i="3" s="1"/>
  <c r="AA16" i="3"/>
  <c r="AB16" i="3" s="1"/>
  <c r="AW15" i="3"/>
  <c r="AS15" i="3"/>
  <c r="AQ15" i="3"/>
  <c r="AH18" i="3" l="1"/>
  <c r="Z17" i="3"/>
  <c r="BI17" i="3" s="1"/>
  <c r="BO17" i="3" s="1"/>
  <c r="R18" i="3"/>
  <c r="AM13" i="5"/>
  <c r="BV15" i="3"/>
  <c r="AX15" i="3"/>
  <c r="L15" i="3"/>
  <c r="G16" i="3" s="1"/>
  <c r="J15" i="3"/>
  <c r="BC15" i="3"/>
  <c r="BD15" i="3" s="1"/>
  <c r="AT15" i="3"/>
  <c r="AO16" i="3" s="1"/>
  <c r="AR15" i="3"/>
  <c r="BJ18" i="3" l="1"/>
  <c r="BP18" i="3" s="1"/>
  <c r="AI18" i="3"/>
  <c r="AJ18" i="3" s="1"/>
  <c r="AK18" i="3"/>
  <c r="AL18" i="3" s="1"/>
  <c r="AG19" i="3" s="1"/>
  <c r="AH19" i="3" s="1"/>
  <c r="BJ19" i="3" s="1"/>
  <c r="BP19" i="3" s="1"/>
  <c r="AP16" i="3"/>
  <c r="BK16" i="3" s="1"/>
  <c r="BQ16" i="3" s="1"/>
  <c r="H16" i="3"/>
  <c r="BH18" i="3"/>
  <c r="BN18" i="3" s="1"/>
  <c r="U18" i="3"/>
  <c r="V18" i="3" s="1"/>
  <c r="Q19" i="3" s="1"/>
  <c r="S18" i="3"/>
  <c r="T18" i="3" s="1"/>
  <c r="AY15" i="3"/>
  <c r="BW15" i="3" s="1"/>
  <c r="AC17" i="3"/>
  <c r="AD17" i="3" s="1"/>
  <c r="Y18" i="3" s="1"/>
  <c r="AA17" i="3"/>
  <c r="AB17" i="3" s="1"/>
  <c r="R19" i="3" l="1"/>
  <c r="BH19" i="3" s="1"/>
  <c r="BN19" i="3" s="1"/>
  <c r="Z18" i="3"/>
  <c r="BI18" i="3" s="1"/>
  <c r="BO18" i="3" s="1"/>
  <c r="AN13" i="5"/>
  <c r="BX15" i="3"/>
  <c r="AZ15" i="3"/>
  <c r="AW16" i="3"/>
  <c r="I16" i="3"/>
  <c r="BG16" i="3"/>
  <c r="BM16" i="3" s="1"/>
  <c r="BS16" i="3" s="1"/>
  <c r="K16" i="3"/>
  <c r="AI19" i="3"/>
  <c r="AJ19" i="3" s="1"/>
  <c r="AK19" i="3"/>
  <c r="AL19" i="3" s="1"/>
  <c r="AG20" i="3" s="1"/>
  <c r="AQ16" i="3"/>
  <c r="AR16" i="3" s="1"/>
  <c r="AS16" i="3"/>
  <c r="AT16" i="3" s="1"/>
  <c r="AO17" i="3" s="1"/>
  <c r="AP17" i="3" l="1"/>
  <c r="BK17" i="3" s="1"/>
  <c r="BQ17" i="3" s="1"/>
  <c r="U19" i="3"/>
  <c r="V19" i="3" s="1"/>
  <c r="Q20" i="3" s="1"/>
  <c r="S19" i="3"/>
  <c r="T19" i="3" s="1"/>
  <c r="AH20" i="3"/>
  <c r="BJ20" i="3" s="1"/>
  <c r="BP20" i="3" s="1"/>
  <c r="AM14" i="5"/>
  <c r="BV16" i="3"/>
  <c r="BC16" i="3"/>
  <c r="BD16" i="3" s="1"/>
  <c r="AX16" i="3"/>
  <c r="L16" i="3"/>
  <c r="G17" i="3" s="1"/>
  <c r="J16" i="3"/>
  <c r="AC18" i="3"/>
  <c r="AD18" i="3" s="1"/>
  <c r="Y19" i="3" s="1"/>
  <c r="AA18" i="3"/>
  <c r="AB18" i="3" s="1"/>
  <c r="R20" i="3" l="1"/>
  <c r="S20" i="3" s="1"/>
  <c r="T20" i="3" s="1"/>
  <c r="Z19" i="3"/>
  <c r="BI19" i="3" s="1"/>
  <c r="BO19" i="3" s="1"/>
  <c r="H17" i="3"/>
  <c r="AW17" i="3" s="1"/>
  <c r="BV17" i="3" s="1"/>
  <c r="AK20" i="3"/>
  <c r="AL20" i="3" s="1"/>
  <c r="AG21" i="3" s="1"/>
  <c r="AI20" i="3"/>
  <c r="AJ20" i="3" s="1"/>
  <c r="AY16" i="3"/>
  <c r="BW16" i="3" s="1"/>
  <c r="AS17" i="3"/>
  <c r="AT17" i="3" s="1"/>
  <c r="AO18" i="3" s="1"/>
  <c r="AQ17" i="3"/>
  <c r="AR17" i="3" s="1"/>
  <c r="AP18" i="3" l="1"/>
  <c r="BK18" i="3" s="1"/>
  <c r="BQ18" i="3" s="1"/>
  <c r="AH21" i="3"/>
  <c r="U20" i="3"/>
  <c r="V20" i="3" s="1"/>
  <c r="Q21" i="3" s="1"/>
  <c r="BH20" i="3"/>
  <c r="BN20" i="3" s="1"/>
  <c r="AN14" i="5"/>
  <c r="BX16" i="3"/>
  <c r="BC17" i="3"/>
  <c r="BD17" i="3" s="1"/>
  <c r="AM15" i="5"/>
  <c r="AZ16" i="3"/>
  <c r="BG17" i="3"/>
  <c r="BM17" i="3" s="1"/>
  <c r="BS17" i="3" s="1"/>
  <c r="AX17" i="3" s="1"/>
  <c r="I17" i="3"/>
  <c r="K17" i="3"/>
  <c r="AA19" i="3"/>
  <c r="AB19" i="3" s="1"/>
  <c r="AC19" i="3"/>
  <c r="AD19" i="3" s="1"/>
  <c r="Y20" i="3" s="1"/>
  <c r="R21" i="3" l="1"/>
  <c r="Z20" i="3"/>
  <c r="BJ21" i="3"/>
  <c r="BP21" i="3" s="1"/>
  <c r="AK21" i="3"/>
  <c r="AL21" i="3" s="1"/>
  <c r="AG22" i="3" s="1"/>
  <c r="AI21" i="3"/>
  <c r="AJ21" i="3" s="1"/>
  <c r="L17" i="3"/>
  <c r="G18" i="3" s="1"/>
  <c r="J17" i="3"/>
  <c r="AQ18" i="3"/>
  <c r="AR18" i="3" s="1"/>
  <c r="AS18" i="3"/>
  <c r="AT18" i="3" s="1"/>
  <c r="AO19" i="3" s="1"/>
  <c r="AP19" i="3" l="1"/>
  <c r="U21" i="3"/>
  <c r="V21" i="3" s="1"/>
  <c r="Q22" i="3" s="1"/>
  <c r="BH21" i="3"/>
  <c r="BN21" i="3" s="1"/>
  <c r="S21" i="3"/>
  <c r="T21" i="3" s="1"/>
  <c r="AH22" i="3"/>
  <c r="BJ22" i="3" s="1"/>
  <c r="BP22" i="3" s="1"/>
  <c r="H18" i="3"/>
  <c r="K18" i="3" s="1"/>
  <c r="AA20" i="3"/>
  <c r="AB20" i="3" s="1"/>
  <c r="BI20" i="3"/>
  <c r="BO20" i="3" s="1"/>
  <c r="AY17" i="3"/>
  <c r="BW17" i="3" s="1"/>
  <c r="AC20" i="3"/>
  <c r="AD20" i="3" s="1"/>
  <c r="Y21" i="3" s="1"/>
  <c r="R22" i="3" l="1"/>
  <c r="Z21" i="3"/>
  <c r="BI21" i="3" s="1"/>
  <c r="BO21" i="3" s="1"/>
  <c r="AI22" i="3"/>
  <c r="AJ22" i="3" s="1"/>
  <c r="AK22" i="3"/>
  <c r="AL22" i="3" s="1"/>
  <c r="AG23" i="3" s="1"/>
  <c r="AN15" i="5"/>
  <c r="BX17" i="3"/>
  <c r="I18" i="3"/>
  <c r="J18" i="3" s="1"/>
  <c r="BG18" i="3"/>
  <c r="BM18" i="3" s="1"/>
  <c r="BS18" i="3" s="1"/>
  <c r="AZ17" i="3"/>
  <c r="AW18" i="3"/>
  <c r="AS19" i="3"/>
  <c r="AT19" i="3" s="1"/>
  <c r="AO20" i="3" s="1"/>
  <c r="BK19" i="3"/>
  <c r="BQ19" i="3" s="1"/>
  <c r="AQ19" i="3"/>
  <c r="AR19" i="3" s="1"/>
  <c r="L18" i="3"/>
  <c r="G19" i="3" s="1"/>
  <c r="BH22" i="3" l="1"/>
  <c r="BN22" i="3" s="1"/>
  <c r="S22" i="3"/>
  <c r="T22" i="3" s="1"/>
  <c r="U22" i="3"/>
  <c r="V22" i="3" s="1"/>
  <c r="H19" i="3"/>
  <c r="AH23" i="3"/>
  <c r="BJ23" i="3" s="1"/>
  <c r="BP23" i="3" s="1"/>
  <c r="AP20" i="3"/>
  <c r="BK20" i="3" s="1"/>
  <c r="BQ20" i="3" s="1"/>
  <c r="AX18" i="3"/>
  <c r="AM16" i="5"/>
  <c r="BV18" i="3"/>
  <c r="BC18" i="3"/>
  <c r="BD18" i="3" s="1"/>
  <c r="AY18" i="3"/>
  <c r="AA21" i="3"/>
  <c r="AB21" i="3" s="1"/>
  <c r="AC21" i="3"/>
  <c r="AD21" i="3" s="1"/>
  <c r="Y22" i="3" s="1"/>
  <c r="Q23" i="3" l="1"/>
  <c r="R23" i="3" s="1"/>
  <c r="Z22" i="3"/>
  <c r="BI22" i="3" s="1"/>
  <c r="BO22" i="3" s="1"/>
  <c r="BW18" i="3"/>
  <c r="AZ18" i="3"/>
  <c r="BG19" i="3"/>
  <c r="BM19" i="3" s="1"/>
  <c r="BS19" i="3" s="1"/>
  <c r="AW19" i="3"/>
  <c r="AM17" i="5" s="1"/>
  <c r="K19" i="3"/>
  <c r="I19" i="3"/>
  <c r="AS20" i="3"/>
  <c r="AT20" i="3" s="1"/>
  <c r="AO21" i="3" s="1"/>
  <c r="AQ20" i="3"/>
  <c r="AR20" i="3" s="1"/>
  <c r="AK23" i="3"/>
  <c r="AI23" i="3"/>
  <c r="BH23" i="3" l="1"/>
  <c r="BN23" i="3" s="1"/>
  <c r="S23" i="3"/>
  <c r="T23" i="3" s="1"/>
  <c r="U23" i="3"/>
  <c r="V23" i="3" s="1"/>
  <c r="Q24" i="3" s="1"/>
  <c r="R24" i="3" s="1"/>
  <c r="AP21" i="3"/>
  <c r="BK21" i="3" s="1"/>
  <c r="BQ21" i="3" s="1"/>
  <c r="AN16" i="5"/>
  <c r="BX18" i="3"/>
  <c r="BV19" i="3"/>
  <c r="AX19" i="3"/>
  <c r="J19" i="3"/>
  <c r="L19" i="3"/>
  <c r="G20" i="3" s="1"/>
  <c r="BC19" i="3"/>
  <c r="BD19" i="3" s="1"/>
  <c r="AA22" i="3"/>
  <c r="AB22" i="3" s="1"/>
  <c r="AC22" i="3"/>
  <c r="AD22" i="3" s="1"/>
  <c r="Y23" i="3" s="1"/>
  <c r="AL23" i="3"/>
  <c r="AG24" i="3" s="1"/>
  <c r="AJ23" i="3"/>
  <c r="BH24" i="3" l="1"/>
  <c r="BN24" i="3" s="1"/>
  <c r="S24" i="3"/>
  <c r="T24" i="3" s="1"/>
  <c r="U24" i="3"/>
  <c r="V24" i="3" s="1"/>
  <c r="Z23" i="3"/>
  <c r="BI23" i="3" s="1"/>
  <c r="BO23" i="3" s="1"/>
  <c r="AH24" i="3"/>
  <c r="BJ24" i="3" s="1"/>
  <c r="BP24" i="3" s="1"/>
  <c r="H20" i="3"/>
  <c r="AY19" i="3"/>
  <c r="BW19" i="3" s="1"/>
  <c r="AS21" i="3"/>
  <c r="AT21" i="3" s="1"/>
  <c r="AO22" i="3" s="1"/>
  <c r="AQ21" i="3"/>
  <c r="AR21" i="3" s="1"/>
  <c r="Q25" i="3" l="1"/>
  <c r="R25" i="3" s="1"/>
  <c r="AP22" i="3"/>
  <c r="BK22" i="3" s="1"/>
  <c r="BQ22" i="3" s="1"/>
  <c r="AN17" i="5"/>
  <c r="BX19" i="3"/>
  <c r="AZ19" i="3"/>
  <c r="BG20" i="3"/>
  <c r="BM20" i="3" s="1"/>
  <c r="BS20" i="3" s="1"/>
  <c r="AW20" i="3"/>
  <c r="I20" i="3"/>
  <c r="K20" i="3"/>
  <c r="AK24" i="3"/>
  <c r="AL24" i="3" s="1"/>
  <c r="AG25" i="3" s="1"/>
  <c r="AA23" i="3"/>
  <c r="AB23" i="3" s="1"/>
  <c r="AC23" i="3"/>
  <c r="AD23" i="3" s="1"/>
  <c r="Y24" i="3" s="1"/>
  <c r="AI24" i="3"/>
  <c r="AJ24" i="3" s="1"/>
  <c r="U25" i="3" l="1"/>
  <c r="V25" i="3" s="1"/>
  <c r="Q26" i="3" s="1"/>
  <c r="R26" i="3" s="1"/>
  <c r="S25" i="3"/>
  <c r="T25" i="3" s="1"/>
  <c r="BH25" i="3"/>
  <c r="BN25" i="3" s="1"/>
  <c r="AH25" i="3"/>
  <c r="BJ25" i="3" s="1"/>
  <c r="BP25" i="3" s="1"/>
  <c r="Z24" i="3"/>
  <c r="BI24" i="3" s="1"/>
  <c r="BO24" i="3" s="1"/>
  <c r="AM18" i="5"/>
  <c r="BV20" i="3"/>
  <c r="AX20" i="3"/>
  <c r="L20" i="3"/>
  <c r="G21" i="3" s="1"/>
  <c r="J20" i="3"/>
  <c r="BC20" i="3"/>
  <c r="BD20" i="3" s="1"/>
  <c r="AQ22" i="3"/>
  <c r="AR22" i="3" s="1"/>
  <c r="AS22" i="3"/>
  <c r="AT22" i="3" s="1"/>
  <c r="AO23" i="3" s="1"/>
  <c r="AP23" i="3" l="1"/>
  <c r="BK23" i="3" s="1"/>
  <c r="BQ23" i="3" s="1"/>
  <c r="H21" i="3"/>
  <c r="BH26" i="3"/>
  <c r="BN26" i="3" s="1"/>
  <c r="U26" i="3"/>
  <c r="V26" i="3" s="1"/>
  <c r="Q27" i="3" s="1"/>
  <c r="S26" i="3"/>
  <c r="T26" i="3" s="1"/>
  <c r="AY20" i="3"/>
  <c r="BW20" i="3" s="1"/>
  <c r="AK25" i="3"/>
  <c r="AL25" i="3" s="1"/>
  <c r="AG26" i="3" s="1"/>
  <c r="AI25" i="3"/>
  <c r="AJ25" i="3" s="1"/>
  <c r="AA24" i="3"/>
  <c r="AB24" i="3" s="1"/>
  <c r="AC24" i="3"/>
  <c r="AD24" i="3" s="1"/>
  <c r="Y25" i="3" s="1"/>
  <c r="Z25" i="3" l="1"/>
  <c r="BI25" i="3" s="1"/>
  <c r="BO25" i="3" s="1"/>
  <c r="AH26" i="3"/>
  <c r="BJ26" i="3" s="1"/>
  <c r="BP26" i="3" s="1"/>
  <c r="R27" i="3"/>
  <c r="BH27" i="3" s="1"/>
  <c r="BN27" i="3" s="1"/>
  <c r="AN18" i="5"/>
  <c r="BX20" i="3"/>
  <c r="AZ20" i="3"/>
  <c r="BG21" i="3"/>
  <c r="BM21" i="3" s="1"/>
  <c r="BS21" i="3" s="1"/>
  <c r="AW21" i="3"/>
  <c r="K21" i="3"/>
  <c r="I21" i="3"/>
  <c r="AS23" i="3"/>
  <c r="AT23" i="3" s="1"/>
  <c r="AO24" i="3" s="1"/>
  <c r="AQ23" i="3"/>
  <c r="AR23" i="3" s="1"/>
  <c r="AP24" i="3" l="1"/>
  <c r="BK24" i="3" s="1"/>
  <c r="BQ24" i="3" s="1"/>
  <c r="S27" i="3"/>
  <c r="T27" i="3" s="1"/>
  <c r="U27" i="3"/>
  <c r="V27" i="3" s="1"/>
  <c r="Q28" i="3" s="1"/>
  <c r="AM19" i="5"/>
  <c r="BV21" i="3"/>
  <c r="AX21" i="3"/>
  <c r="J21" i="3"/>
  <c r="L21" i="3"/>
  <c r="G22" i="3" s="1"/>
  <c r="BC21" i="3"/>
  <c r="BD21" i="3" s="1"/>
  <c r="AI26" i="3"/>
  <c r="AJ26" i="3" s="1"/>
  <c r="AK26" i="3"/>
  <c r="AL26" i="3" s="1"/>
  <c r="AG27" i="3" s="1"/>
  <c r="AA25" i="3"/>
  <c r="AB25" i="3" s="1"/>
  <c r="AC25" i="3"/>
  <c r="AD25" i="3" s="1"/>
  <c r="Y26" i="3" s="1"/>
  <c r="AH27" i="3" l="1"/>
  <c r="BJ27" i="3" s="1"/>
  <c r="BP27" i="3" s="1"/>
  <c r="Z26" i="3"/>
  <c r="BI26" i="3" s="1"/>
  <c r="BO26" i="3" s="1"/>
  <c r="H22" i="3"/>
  <c r="R28" i="3"/>
  <c r="AY21" i="3"/>
  <c r="BW21" i="3" s="1"/>
  <c r="AQ24" i="3"/>
  <c r="AR24" i="3" s="1"/>
  <c r="AS24" i="3"/>
  <c r="AT24" i="3" s="1"/>
  <c r="AO25" i="3" s="1"/>
  <c r="AP25" i="3" l="1"/>
  <c r="BK25" i="3" s="1"/>
  <c r="BQ25" i="3" s="1"/>
  <c r="BH28" i="3"/>
  <c r="BN28" i="3" s="1"/>
  <c r="U28" i="3"/>
  <c r="V28" i="3" s="1"/>
  <c r="Q29" i="3" s="1"/>
  <c r="S28" i="3"/>
  <c r="T28" i="3" s="1"/>
  <c r="AN19" i="5"/>
  <c r="BX21" i="3"/>
  <c r="AZ21" i="3"/>
  <c r="BG22" i="3"/>
  <c r="BM22" i="3" s="1"/>
  <c r="BS22" i="3" s="1"/>
  <c r="AW22" i="3"/>
  <c r="I22" i="3"/>
  <c r="K22" i="3"/>
  <c r="AI27" i="3"/>
  <c r="AJ27" i="3" s="1"/>
  <c r="AK27" i="3"/>
  <c r="AL27" i="3" s="1"/>
  <c r="AG28" i="3" s="1"/>
  <c r="AA26" i="3"/>
  <c r="AB26" i="3" s="1"/>
  <c r="AC26" i="3"/>
  <c r="AD26" i="3" s="1"/>
  <c r="Y27" i="3" s="1"/>
  <c r="Z27" i="3" l="1"/>
  <c r="BI27" i="3" s="1"/>
  <c r="BO27" i="3" s="1"/>
  <c r="AH28" i="3"/>
  <c r="R29" i="3"/>
  <c r="BH29" i="3" s="1"/>
  <c r="BN29" i="3" s="1"/>
  <c r="AM20" i="5"/>
  <c r="BV22" i="3"/>
  <c r="AX22" i="3"/>
  <c r="J22" i="3"/>
  <c r="L22" i="3"/>
  <c r="G23" i="3" s="1"/>
  <c r="BC22" i="3"/>
  <c r="BD22" i="3" s="1"/>
  <c r="AQ25" i="3"/>
  <c r="AR25" i="3" s="1"/>
  <c r="AS25" i="3"/>
  <c r="AT25" i="3" s="1"/>
  <c r="AO26" i="3" s="1"/>
  <c r="S29" i="3" l="1"/>
  <c r="T29" i="3" s="1"/>
  <c r="U29" i="3"/>
  <c r="V29" i="3" s="1"/>
  <c r="Q30" i="3" s="1"/>
  <c r="H23" i="3"/>
  <c r="BG23" i="3" s="1"/>
  <c r="BM23" i="3" s="1"/>
  <c r="BS23" i="3" s="1"/>
  <c r="AI28" i="3"/>
  <c r="AJ28" i="3" s="1"/>
  <c r="BJ28" i="3"/>
  <c r="BP28" i="3" s="1"/>
  <c r="AY22" i="3"/>
  <c r="BW22" i="3" s="1"/>
  <c r="AK28" i="3"/>
  <c r="AL28" i="3" s="1"/>
  <c r="AG29" i="3" s="1"/>
  <c r="AP26" i="3"/>
  <c r="BK26" i="3" s="1"/>
  <c r="BQ26" i="3" s="1"/>
  <c r="AA27" i="3"/>
  <c r="AB27" i="3" s="1"/>
  <c r="AC27" i="3"/>
  <c r="AD27" i="3" s="1"/>
  <c r="Y28" i="3" s="1"/>
  <c r="R30" i="3" l="1"/>
  <c r="Z28" i="3"/>
  <c r="AH29" i="3"/>
  <c r="BJ29" i="3" s="1"/>
  <c r="BP29" i="3" s="1"/>
  <c r="AN20" i="5"/>
  <c r="BX22" i="3"/>
  <c r="AZ22" i="3"/>
  <c r="K23" i="3"/>
  <c r="L23" i="3" s="1"/>
  <c r="G24" i="3" s="1"/>
  <c r="I23" i="3"/>
  <c r="J23" i="3" s="1"/>
  <c r="AW23" i="3"/>
  <c r="BV23" i="3" s="1"/>
  <c r="AS26" i="3"/>
  <c r="AT26" i="3" s="1"/>
  <c r="AO27" i="3" s="1"/>
  <c r="AQ26" i="3"/>
  <c r="AR26" i="3" s="1"/>
  <c r="S30" i="3" l="1"/>
  <c r="T30" i="3" s="1"/>
  <c r="BH30" i="3"/>
  <c r="BN30" i="3" s="1"/>
  <c r="U30" i="3"/>
  <c r="V30" i="3" s="1"/>
  <c r="Q31" i="3" s="1"/>
  <c r="R31" i="3" s="1"/>
  <c r="BH31" i="3" s="1"/>
  <c r="BN31" i="3" s="1"/>
  <c r="AP27" i="3"/>
  <c r="BK27" i="3" s="1"/>
  <c r="BQ27" i="3" s="1"/>
  <c r="H24" i="3"/>
  <c r="AI29" i="3"/>
  <c r="AJ29" i="3" s="1"/>
  <c r="AK29" i="3"/>
  <c r="AL29" i="3" s="1"/>
  <c r="AG30" i="3" s="1"/>
  <c r="AX23" i="3"/>
  <c r="AM21" i="5"/>
  <c r="BC23" i="3"/>
  <c r="BD23" i="3" s="1"/>
  <c r="AC28" i="3"/>
  <c r="AD28" i="3" s="1"/>
  <c r="Y29" i="3" s="1"/>
  <c r="BI28" i="3"/>
  <c r="BO28" i="3" s="1"/>
  <c r="AY23" i="3"/>
  <c r="BW23" i="3" s="1"/>
  <c r="AA28" i="3"/>
  <c r="AB28" i="3" s="1"/>
  <c r="AH30" i="3" l="1"/>
  <c r="Z29" i="3"/>
  <c r="AN21" i="5"/>
  <c r="BX23" i="3"/>
  <c r="AZ23" i="3"/>
  <c r="BG24" i="3"/>
  <c r="BM24" i="3" s="1"/>
  <c r="BS24" i="3" s="1"/>
  <c r="AW24" i="3"/>
  <c r="I24" i="3"/>
  <c r="K24" i="3"/>
  <c r="U31" i="3"/>
  <c r="V31" i="3" s="1"/>
  <c r="Q32" i="3" s="1"/>
  <c r="S31" i="3"/>
  <c r="T31" i="3" s="1"/>
  <c r="AQ27" i="3"/>
  <c r="AR27" i="3" s="1"/>
  <c r="AS27" i="3"/>
  <c r="AT27" i="3" s="1"/>
  <c r="AO28" i="3" s="1"/>
  <c r="R32" i="3" l="1"/>
  <c r="BH32" i="3" s="1"/>
  <c r="BN32" i="3" s="1"/>
  <c r="AP28" i="3"/>
  <c r="BK28" i="3" s="1"/>
  <c r="BQ28" i="3" s="1"/>
  <c r="BJ30" i="3"/>
  <c r="BP30" i="3" s="1"/>
  <c r="AI30" i="3"/>
  <c r="AJ30" i="3" s="1"/>
  <c r="AK30" i="3"/>
  <c r="AL30" i="3" s="1"/>
  <c r="AG31" i="3" s="1"/>
  <c r="AM22" i="5"/>
  <c r="BV24" i="3"/>
  <c r="AX24" i="3"/>
  <c r="AC29" i="3"/>
  <c r="AD29" i="3" s="1"/>
  <c r="Y30" i="3" s="1"/>
  <c r="BI29" i="3"/>
  <c r="BO29" i="3" s="1"/>
  <c r="L24" i="3"/>
  <c r="G25" i="3" s="1"/>
  <c r="J24" i="3"/>
  <c r="BC24" i="3"/>
  <c r="BD24" i="3" s="1"/>
  <c r="AA29" i="3"/>
  <c r="AB29" i="3" s="1"/>
  <c r="AH31" i="3" l="1"/>
  <c r="Z30" i="3"/>
  <c r="BI30" i="3" s="1"/>
  <c r="BO30" i="3" s="1"/>
  <c r="H25" i="3"/>
  <c r="AY24" i="3"/>
  <c r="BW24" i="3" s="1"/>
  <c r="AS28" i="3"/>
  <c r="AT28" i="3" s="1"/>
  <c r="AO29" i="3" s="1"/>
  <c r="AQ28" i="3"/>
  <c r="AR28" i="3" s="1"/>
  <c r="U32" i="3"/>
  <c r="V32" i="3" s="1"/>
  <c r="Q33" i="3" s="1"/>
  <c r="S32" i="3"/>
  <c r="T32" i="3" s="1"/>
  <c r="R33" i="3" l="1"/>
  <c r="BJ31" i="3"/>
  <c r="BP31" i="3" s="1"/>
  <c r="AI31" i="3"/>
  <c r="AJ31" i="3" s="1"/>
  <c r="AK31" i="3"/>
  <c r="AL31" i="3" s="1"/>
  <c r="AG32" i="3" s="1"/>
  <c r="AP29" i="3"/>
  <c r="BK29" i="3" s="1"/>
  <c r="BQ29" i="3" s="1"/>
  <c r="AN22" i="5"/>
  <c r="BX24" i="3"/>
  <c r="AZ24" i="3"/>
  <c r="BG25" i="3"/>
  <c r="BM25" i="3" s="1"/>
  <c r="BS25" i="3" s="1"/>
  <c r="AW25" i="3"/>
  <c r="I25" i="3"/>
  <c r="K25" i="3"/>
  <c r="AC30" i="3"/>
  <c r="AD30" i="3" s="1"/>
  <c r="Y31" i="3" s="1"/>
  <c r="AA30" i="3"/>
  <c r="AB30" i="3" s="1"/>
  <c r="AH32" i="3" l="1"/>
  <c r="BJ32" i="3" s="1"/>
  <c r="BP32" i="3" s="1"/>
  <c r="Z31" i="3"/>
  <c r="AM23" i="5"/>
  <c r="BV25" i="3"/>
  <c r="AX25" i="3"/>
  <c r="S33" i="3"/>
  <c r="T33" i="3" s="1"/>
  <c r="BH33" i="3"/>
  <c r="BN33" i="3" s="1"/>
  <c r="L25" i="3"/>
  <c r="G26" i="3" s="1"/>
  <c r="J25" i="3"/>
  <c r="BC25" i="3"/>
  <c r="BD25" i="3" s="1"/>
  <c r="U33" i="3"/>
  <c r="V33" i="3" s="1"/>
  <c r="Q34" i="3" s="1"/>
  <c r="AS29" i="3"/>
  <c r="AQ29" i="3"/>
  <c r="H26" i="3" l="1"/>
  <c r="R34" i="3"/>
  <c r="S1" i="3"/>
  <c r="AC31" i="3"/>
  <c r="AD31" i="3" s="1"/>
  <c r="Y32" i="3" s="1"/>
  <c r="BI31" i="3"/>
  <c r="BO31" i="3" s="1"/>
  <c r="AY25" i="3"/>
  <c r="BW25" i="3" s="1"/>
  <c r="AA31" i="3"/>
  <c r="AB31" i="3" s="1"/>
  <c r="AI32" i="3"/>
  <c r="AJ32" i="3" s="1"/>
  <c r="AK32" i="3"/>
  <c r="AL32" i="3" s="1"/>
  <c r="AG33" i="3" s="1"/>
  <c r="AT29" i="3"/>
  <c r="AO30" i="3" s="1"/>
  <c r="AR29" i="3"/>
  <c r="AH33" i="3" l="1"/>
  <c r="BJ33" i="3" s="1"/>
  <c r="BP33" i="3" s="1"/>
  <c r="Z32" i="3"/>
  <c r="BI32" i="3" s="1"/>
  <c r="BO32" i="3" s="1"/>
  <c r="AP30" i="3"/>
  <c r="BK30" i="3" s="1"/>
  <c r="BQ30" i="3" s="1"/>
  <c r="AN23" i="5"/>
  <c r="BX25" i="3"/>
  <c r="AZ25" i="3"/>
  <c r="U34" i="3"/>
  <c r="V34" i="3" s="1"/>
  <c r="Q35" i="3" s="1"/>
  <c r="BH34" i="3"/>
  <c r="BN34" i="3" s="1"/>
  <c r="BG26" i="3"/>
  <c r="BM26" i="3" s="1"/>
  <c r="BS26" i="3" s="1"/>
  <c r="AW26" i="3"/>
  <c r="K26" i="3"/>
  <c r="I26" i="3"/>
  <c r="S34" i="3"/>
  <c r="T34" i="3" s="1"/>
  <c r="R35" i="3" l="1"/>
  <c r="BH35" i="3" s="1"/>
  <c r="BN35" i="3" s="1"/>
  <c r="AC32" i="3"/>
  <c r="AD32" i="3" s="1"/>
  <c r="Y33" i="3" s="1"/>
  <c r="AA32" i="3"/>
  <c r="AB32" i="3" s="1"/>
  <c r="AM24" i="5"/>
  <c r="BV26" i="3"/>
  <c r="AX26" i="3"/>
  <c r="J26" i="3"/>
  <c r="L26" i="3"/>
  <c r="G27" i="3" s="1"/>
  <c r="BC26" i="3"/>
  <c r="BD26" i="3" s="1"/>
  <c r="AI33" i="3"/>
  <c r="AK33" i="3"/>
  <c r="AL33" i="3" s="1"/>
  <c r="AG34" i="3" s="1"/>
  <c r="AQ30" i="3"/>
  <c r="AS30" i="3"/>
  <c r="H27" i="3" l="1"/>
  <c r="Z33" i="3"/>
  <c r="AY26" i="3"/>
  <c r="BW26" i="3" s="1"/>
  <c r="AJ33" i="3"/>
  <c r="AI1" i="3"/>
  <c r="U35" i="3"/>
  <c r="V35" i="3" s="1"/>
  <c r="Q36" i="3" s="1"/>
  <c r="S35" i="3"/>
  <c r="T35" i="3" s="1"/>
  <c r="AT30" i="3"/>
  <c r="AO31" i="3" s="1"/>
  <c r="AR30" i="3"/>
  <c r="AP31" i="3" l="1"/>
  <c r="BK31" i="3" s="1"/>
  <c r="BQ31" i="3" s="1"/>
  <c r="R36" i="3"/>
  <c r="BI33" i="3"/>
  <c r="BO33" i="3" s="1"/>
  <c r="AC33" i="3"/>
  <c r="AD33" i="3" s="1"/>
  <c r="Y34" i="3" s="1"/>
  <c r="AA33" i="3"/>
  <c r="AB33" i="3" s="1"/>
  <c r="AH34" i="3"/>
  <c r="AN24" i="5"/>
  <c r="BX26" i="3"/>
  <c r="AZ26" i="3"/>
  <c r="BG27" i="3"/>
  <c r="BM27" i="3" s="1"/>
  <c r="BS27" i="3" s="1"/>
  <c r="AW27" i="3"/>
  <c r="K27" i="3"/>
  <c r="I27" i="3"/>
  <c r="Z34" i="3" l="1"/>
  <c r="AA1" i="3"/>
  <c r="BJ34" i="3"/>
  <c r="BP34" i="3" s="1"/>
  <c r="AI34" i="3"/>
  <c r="AJ34" i="3" s="1"/>
  <c r="AK34" i="3"/>
  <c r="AL34" i="3" s="1"/>
  <c r="AG35" i="3" s="1"/>
  <c r="AM25" i="5"/>
  <c r="BV27" i="3"/>
  <c r="AX27" i="3"/>
  <c r="S36" i="3"/>
  <c r="T36" i="3" s="1"/>
  <c r="BH36" i="3"/>
  <c r="BN36" i="3" s="1"/>
  <c r="J27" i="3"/>
  <c r="L27" i="3"/>
  <c r="G28" i="3" s="1"/>
  <c r="BC27" i="3"/>
  <c r="BD27" i="3" s="1"/>
  <c r="U36" i="3"/>
  <c r="V36" i="3" s="1"/>
  <c r="Q37" i="3" s="1"/>
  <c r="AQ31" i="3"/>
  <c r="AS31" i="3"/>
  <c r="AA34" i="3" l="1"/>
  <c r="AB34" i="3" s="1"/>
  <c r="BI34" i="3"/>
  <c r="BO34" i="3" s="1"/>
  <c r="AC34" i="3"/>
  <c r="AD34" i="3" s="1"/>
  <c r="H28" i="3"/>
  <c r="K28" i="3" s="1"/>
  <c r="L28" i="3" s="1"/>
  <c r="G29" i="3" s="1"/>
  <c r="R37" i="3"/>
  <c r="BH37" i="3" s="1"/>
  <c r="BN37" i="3" s="1"/>
  <c r="AH35" i="3"/>
  <c r="BJ35" i="3" s="1"/>
  <c r="BP35" i="3" s="1"/>
  <c r="AY27" i="3"/>
  <c r="BW27" i="3" s="1"/>
  <c r="AT31" i="3"/>
  <c r="AO32" i="3" s="1"/>
  <c r="AR31" i="3"/>
  <c r="Y35" i="3" l="1"/>
  <c r="Z35" i="3" s="1"/>
  <c r="AP32" i="3"/>
  <c r="BK32" i="3" s="1"/>
  <c r="BQ32" i="3" s="1"/>
  <c r="AI35" i="3"/>
  <c r="AJ35" i="3" s="1"/>
  <c r="AK35" i="3"/>
  <c r="AL35" i="3" s="1"/>
  <c r="AG36" i="3" s="1"/>
  <c r="AN25" i="5"/>
  <c r="BX27" i="3"/>
  <c r="AZ27" i="3"/>
  <c r="U37" i="3"/>
  <c r="V37" i="3" s="1"/>
  <c r="Q38" i="3" s="1"/>
  <c r="S37" i="3"/>
  <c r="T37" i="3" s="1"/>
  <c r="I28" i="3"/>
  <c r="J28" i="3" s="1"/>
  <c r="AW28" i="3"/>
  <c r="BG28" i="3"/>
  <c r="BM28" i="3" s="1"/>
  <c r="BS28" i="3" s="1"/>
  <c r="BI35" i="3" l="1"/>
  <c r="BO35" i="3" s="1"/>
  <c r="AC35" i="3"/>
  <c r="AD35" i="3" s="1"/>
  <c r="Y36" i="3" s="1"/>
  <c r="Z36" i="3" s="1"/>
  <c r="BI36" i="3" s="1"/>
  <c r="BO36" i="3" s="1"/>
  <c r="AA35" i="3"/>
  <c r="AB35" i="3" s="1"/>
  <c r="R38" i="3"/>
  <c r="BH38" i="3" s="1"/>
  <c r="BN38" i="3" s="1"/>
  <c r="AH36" i="3"/>
  <c r="H29" i="3"/>
  <c r="AM26" i="5"/>
  <c r="BV28" i="3"/>
  <c r="BC28" i="3"/>
  <c r="BD28" i="3" s="1"/>
  <c r="AX28" i="3"/>
  <c r="AY28" i="3"/>
  <c r="AS32" i="3"/>
  <c r="AQ32" i="3"/>
  <c r="BJ36" i="3" l="1"/>
  <c r="BP36" i="3" s="1"/>
  <c r="AI36" i="3"/>
  <c r="AJ36" i="3" s="1"/>
  <c r="AK36" i="3"/>
  <c r="AL36" i="3" s="1"/>
  <c r="AG37" i="3" s="1"/>
  <c r="I29" i="3"/>
  <c r="J29" i="3" s="1"/>
  <c r="BG29" i="3"/>
  <c r="BM29" i="3" s="1"/>
  <c r="BS29" i="3" s="1"/>
  <c r="AW29" i="3"/>
  <c r="BV29" i="3" s="1"/>
  <c r="K29" i="3"/>
  <c r="L29" i="3" s="1"/>
  <c r="G30" i="3" s="1"/>
  <c r="U38" i="3"/>
  <c r="V38" i="3" s="1"/>
  <c r="Q39" i="3" s="1"/>
  <c r="BW28" i="3"/>
  <c r="S38" i="3"/>
  <c r="T38" i="3" s="1"/>
  <c r="AZ28" i="3"/>
  <c r="AR32" i="3"/>
  <c r="AT32" i="3"/>
  <c r="AO33" i="3" s="1"/>
  <c r="AA36" i="3"/>
  <c r="AC36" i="3"/>
  <c r="AH37" i="3" l="1"/>
  <c r="H30" i="3"/>
  <c r="I30" i="3" s="1"/>
  <c r="J30" i="3" s="1"/>
  <c r="AM27" i="5"/>
  <c r="AP33" i="3"/>
  <c r="BK33" i="3" s="1"/>
  <c r="BQ33" i="3" s="1"/>
  <c r="BC29" i="3"/>
  <c r="BD29" i="3" s="1"/>
  <c r="AX29" i="3"/>
  <c r="R39" i="3"/>
  <c r="BH39" i="3" s="1"/>
  <c r="BN39" i="3" s="1"/>
  <c r="AN26" i="5"/>
  <c r="BX28" i="3"/>
  <c r="AY29" i="3"/>
  <c r="BW29" i="3" s="1"/>
  <c r="AD36" i="3"/>
  <c r="Y37" i="3" s="1"/>
  <c r="AB36" i="3"/>
  <c r="AK37" i="3" l="1"/>
  <c r="AL37" i="3" s="1"/>
  <c r="AG38" i="3" s="1"/>
  <c r="AI37" i="3"/>
  <c r="AJ37" i="3" s="1"/>
  <c r="BJ37" i="3"/>
  <c r="BP37" i="3" s="1"/>
  <c r="Z37" i="3"/>
  <c r="BI37" i="3" s="1"/>
  <c r="BO37" i="3" s="1"/>
  <c r="S39" i="3"/>
  <c r="T39" i="3" s="1"/>
  <c r="U39" i="3"/>
  <c r="V39" i="3" s="1"/>
  <c r="Q40" i="3" s="1"/>
  <c r="AN27" i="5"/>
  <c r="BX29" i="3"/>
  <c r="AZ29" i="3"/>
  <c r="AW30" i="3"/>
  <c r="K30" i="3"/>
  <c r="L30" i="3" s="1"/>
  <c r="G31" i="3" s="1"/>
  <c r="BG30" i="3"/>
  <c r="BM30" i="3" s="1"/>
  <c r="BS30" i="3" s="1"/>
  <c r="AY30" i="3"/>
  <c r="AS33" i="3"/>
  <c r="AQ33" i="3"/>
  <c r="AH38" i="3" l="1"/>
  <c r="AI38" i="3" s="1"/>
  <c r="AJ38" i="3" s="1"/>
  <c r="R40" i="3"/>
  <c r="AM28" i="5"/>
  <c r="BV30" i="3"/>
  <c r="BC30" i="3"/>
  <c r="BD30" i="3" s="1"/>
  <c r="AX30" i="3"/>
  <c r="AZ30" i="3" s="1"/>
  <c r="H31" i="3"/>
  <c r="K31" i="3" s="1"/>
  <c r="L31" i="3" s="1"/>
  <c r="G32" i="3" s="1"/>
  <c r="AA37" i="3"/>
  <c r="AB37" i="3" s="1"/>
  <c r="AC37" i="3"/>
  <c r="AR33" i="3"/>
  <c r="AQ1" i="3"/>
  <c r="AT33" i="3"/>
  <c r="AO34" i="3" s="1"/>
  <c r="BJ38" i="3" l="1"/>
  <c r="BP38" i="3" s="1"/>
  <c r="AK38" i="3"/>
  <c r="AL38" i="3" s="1"/>
  <c r="AG39" i="3" s="1"/>
  <c r="AH39" i="3" s="1"/>
  <c r="BH40" i="3"/>
  <c r="BN40" i="3" s="1"/>
  <c r="S40" i="3"/>
  <c r="T40" i="3" s="1"/>
  <c r="U40" i="3"/>
  <c r="V40" i="3" s="1"/>
  <c r="Q41" i="3" s="1"/>
  <c r="BW30" i="3"/>
  <c r="I31" i="3"/>
  <c r="J31" i="3" s="1"/>
  <c r="AW31" i="3"/>
  <c r="BV31" i="3" s="1"/>
  <c r="BG31" i="3"/>
  <c r="BM31" i="3" s="1"/>
  <c r="BS31" i="3" s="1"/>
  <c r="AP34" i="3"/>
  <c r="BK34" i="3" s="1"/>
  <c r="BQ34" i="3" s="1"/>
  <c r="AD37" i="3"/>
  <c r="Y38" i="3" s="1"/>
  <c r="R41" i="3" l="1"/>
  <c r="BJ39" i="3"/>
  <c r="BP39" i="3" s="1"/>
  <c r="AI39" i="3"/>
  <c r="AJ39" i="3" s="1"/>
  <c r="AK39" i="3"/>
  <c r="AL39" i="3" s="1"/>
  <c r="AG40" i="3" s="1"/>
  <c r="H32" i="3"/>
  <c r="AN28" i="5"/>
  <c r="BX30" i="3"/>
  <c r="BC31" i="3"/>
  <c r="BD31" i="3" s="1"/>
  <c r="AM29" i="5"/>
  <c r="AX31" i="3"/>
  <c r="AY31" i="3"/>
  <c r="BW31" i="3" s="1"/>
  <c r="Z38" i="3"/>
  <c r="BI38" i="3" s="1"/>
  <c r="BO38" i="3" s="1"/>
  <c r="AQ34" i="3"/>
  <c r="AS34" i="3"/>
  <c r="BH41" i="3" l="1"/>
  <c r="BN41" i="3" s="1"/>
  <c r="U41" i="3"/>
  <c r="V41" i="3" s="1"/>
  <c r="Q42" i="3" s="1"/>
  <c r="S41" i="3"/>
  <c r="T41" i="3" s="1"/>
  <c r="AH40" i="3"/>
  <c r="I32" i="3"/>
  <c r="J32" i="3" s="1"/>
  <c r="AY32" i="3" s="1"/>
  <c r="BG32" i="3"/>
  <c r="BM32" i="3" s="1"/>
  <c r="BS32" i="3" s="1"/>
  <c r="AW32" i="3"/>
  <c r="BV32" i="3" s="1"/>
  <c r="K32" i="3"/>
  <c r="L32" i="3" s="1"/>
  <c r="G33" i="3" s="1"/>
  <c r="AN29" i="5"/>
  <c r="BX31" i="3"/>
  <c r="AZ31" i="3"/>
  <c r="AA38" i="3"/>
  <c r="AB38" i="3" s="1"/>
  <c r="AC38" i="3"/>
  <c r="AD38" i="3" s="1"/>
  <c r="Y39" i="3" s="1"/>
  <c r="AT34" i="3"/>
  <c r="AO35" i="3" s="1"/>
  <c r="AR34" i="3"/>
  <c r="R42" i="3" l="1"/>
  <c r="Z39" i="3"/>
  <c r="BI39" i="3" s="1"/>
  <c r="BO39" i="3" s="1"/>
  <c r="H33" i="3"/>
  <c r="BG33" i="3" s="1"/>
  <c r="BM33" i="3" s="1"/>
  <c r="BS33" i="3" s="1"/>
  <c r="AP35" i="3"/>
  <c r="BK35" i="3" s="1"/>
  <c r="BQ35" i="3" s="1"/>
  <c r="BJ40" i="3"/>
  <c r="BP40" i="3" s="1"/>
  <c r="AI40" i="3"/>
  <c r="AJ40" i="3" s="1"/>
  <c r="AK40" i="3"/>
  <c r="AL40" i="3" s="1"/>
  <c r="AG41" i="3" s="1"/>
  <c r="AM30" i="5"/>
  <c r="BC32" i="3"/>
  <c r="BD32" i="3" s="1"/>
  <c r="BW32" i="3"/>
  <c r="BX32" i="3" s="1"/>
  <c r="AX32" i="3"/>
  <c r="AZ32" i="3" s="1"/>
  <c r="S42" i="3" l="1"/>
  <c r="T42" i="3" s="1"/>
  <c r="BH42" i="3"/>
  <c r="BN42" i="3" s="1"/>
  <c r="U42" i="3"/>
  <c r="V42" i="3" s="1"/>
  <c r="AH41" i="3"/>
  <c r="BJ41" i="3" s="1"/>
  <c r="BP41" i="3" s="1"/>
  <c r="AN30" i="5"/>
  <c r="K33" i="3"/>
  <c r="L33" i="3" s="1"/>
  <c r="G34" i="3" s="1"/>
  <c r="I33" i="3"/>
  <c r="J33" i="3" s="1"/>
  <c r="AW33" i="3"/>
  <c r="BV33" i="3" s="1"/>
  <c r="AC39" i="3"/>
  <c r="AD39" i="3" s="1"/>
  <c r="Y40" i="3" s="1"/>
  <c r="AA39" i="3"/>
  <c r="AS35" i="3"/>
  <c r="AQ35" i="3"/>
  <c r="Q43" i="3" l="1"/>
  <c r="R43" i="3" s="1"/>
  <c r="AI41" i="3"/>
  <c r="AJ41" i="3" s="1"/>
  <c r="AK41" i="3"/>
  <c r="AL41" i="3" s="1"/>
  <c r="AG42" i="3" s="1"/>
  <c r="H34" i="3"/>
  <c r="AX33" i="3"/>
  <c r="AM31" i="5"/>
  <c r="I1" i="3"/>
  <c r="BC33" i="3"/>
  <c r="BD33" i="3" s="1"/>
  <c r="AY33" i="3"/>
  <c r="BW33" i="3" s="1"/>
  <c r="AB39" i="3"/>
  <c r="AR35" i="3"/>
  <c r="AT35" i="3"/>
  <c r="AO36" i="3" s="1"/>
  <c r="BH43" i="3" l="1"/>
  <c r="BN43" i="3" s="1"/>
  <c r="U43" i="3"/>
  <c r="S43" i="3"/>
  <c r="T43" i="3" s="1"/>
  <c r="AH42" i="3"/>
  <c r="AN31" i="5"/>
  <c r="BX33" i="3"/>
  <c r="AP36" i="3"/>
  <c r="BK36" i="3" s="1"/>
  <c r="BQ36" i="3" s="1"/>
  <c r="AZ33" i="3"/>
  <c r="BG34" i="3"/>
  <c r="BM34" i="3" s="1"/>
  <c r="BS34" i="3" s="1"/>
  <c r="AW34" i="3"/>
  <c r="I34" i="3"/>
  <c r="K34" i="3"/>
  <c r="Z40" i="3"/>
  <c r="BI40" i="3" s="1"/>
  <c r="BO40" i="3" s="1"/>
  <c r="V43" i="3"/>
  <c r="Q44" i="3" s="1"/>
  <c r="BJ42" i="3" l="1"/>
  <c r="BP42" i="3" s="1"/>
  <c r="AK42" i="3"/>
  <c r="AL42" i="3" s="1"/>
  <c r="AG43" i="3" s="1"/>
  <c r="AI42" i="3"/>
  <c r="AJ42" i="3" s="1"/>
  <c r="AM32" i="5"/>
  <c r="BV34" i="3"/>
  <c r="AX34" i="3"/>
  <c r="L34" i="3"/>
  <c r="G35" i="3" s="1"/>
  <c r="J34" i="3"/>
  <c r="BC34" i="3"/>
  <c r="BD34" i="3" s="1"/>
  <c r="AQ36" i="3"/>
  <c r="AR36" i="3" s="1"/>
  <c r="AC40" i="3"/>
  <c r="AD40" i="3" s="1"/>
  <c r="Y41" i="3" s="1"/>
  <c r="AA40" i="3"/>
  <c r="R44" i="3"/>
  <c r="BH44" i="3" s="1"/>
  <c r="BN44" i="3" s="1"/>
  <c r="AS36" i="3"/>
  <c r="AT36" i="3" s="1"/>
  <c r="AO37" i="3" s="1"/>
  <c r="AH43" i="3" l="1"/>
  <c r="H35" i="3"/>
  <c r="BJ43" i="3"/>
  <c r="BP43" i="3" s="1"/>
  <c r="AI43" i="3"/>
  <c r="AJ43" i="3" s="1"/>
  <c r="AK43" i="3"/>
  <c r="AL43" i="3" s="1"/>
  <c r="AG44" i="3" s="1"/>
  <c r="AP37" i="3"/>
  <c r="AY34" i="3"/>
  <c r="BW34" i="3" s="1"/>
  <c r="AB40" i="3"/>
  <c r="S44" i="3"/>
  <c r="T44" i="3" s="1"/>
  <c r="U44" i="3"/>
  <c r="V44" i="3" s="1"/>
  <c r="Q45" i="3" s="1"/>
  <c r="R45" i="3" l="1"/>
  <c r="BH45" i="3" s="1"/>
  <c r="BN45" i="3" s="1"/>
  <c r="AH44" i="3"/>
  <c r="BJ44" i="3" s="1"/>
  <c r="BP44" i="3" s="1"/>
  <c r="AN32" i="5"/>
  <c r="BX34" i="3"/>
  <c r="AZ34" i="3"/>
  <c r="AQ37" i="3"/>
  <c r="AR37" i="3" s="1"/>
  <c r="BK37" i="3"/>
  <c r="BQ37" i="3" s="1"/>
  <c r="BG35" i="3"/>
  <c r="BM35" i="3" s="1"/>
  <c r="BS35" i="3" s="1"/>
  <c r="AW35" i="3"/>
  <c r="K35" i="3"/>
  <c r="I35" i="3"/>
  <c r="Z41" i="3"/>
  <c r="BI41" i="3" s="1"/>
  <c r="BO41" i="3" s="1"/>
  <c r="AS37" i="3"/>
  <c r="AT37" i="3" s="1"/>
  <c r="AO38" i="3" s="1"/>
  <c r="AI44" i="3" l="1"/>
  <c r="AJ44" i="3" s="1"/>
  <c r="AK44" i="3"/>
  <c r="AL44" i="3" s="1"/>
  <c r="AG45" i="3" s="1"/>
  <c r="AH45" i="3" s="1"/>
  <c r="AP38" i="3"/>
  <c r="BK38" i="3" s="1"/>
  <c r="BQ38" i="3" s="1"/>
  <c r="AM33" i="5"/>
  <c r="BV35" i="3"/>
  <c r="AX35" i="3"/>
  <c r="L35" i="3"/>
  <c r="G36" i="3" s="1"/>
  <c r="J35" i="3"/>
  <c r="BC35" i="3"/>
  <c r="BD35" i="3" s="1"/>
  <c r="AC41" i="3"/>
  <c r="AD41" i="3" s="1"/>
  <c r="Y42" i="3" s="1"/>
  <c r="AA41" i="3"/>
  <c r="S45" i="3"/>
  <c r="T45" i="3" s="1"/>
  <c r="U45" i="3"/>
  <c r="V45" i="3" s="1"/>
  <c r="Q46" i="3" s="1"/>
  <c r="R46" i="3" l="1"/>
  <c r="BH46" i="3" s="1"/>
  <c r="BN46" i="3" s="1"/>
  <c r="H36" i="3"/>
  <c r="BJ45" i="3"/>
  <c r="BP45" i="3" s="1"/>
  <c r="AI45" i="3"/>
  <c r="AJ45" i="3" s="1"/>
  <c r="AK45" i="3"/>
  <c r="AL45" i="3" s="1"/>
  <c r="AG46" i="3" s="1"/>
  <c r="AY35" i="3"/>
  <c r="BW35" i="3" s="1"/>
  <c r="AS38" i="3"/>
  <c r="AT38" i="3" s="1"/>
  <c r="AO39" i="3" s="1"/>
  <c r="AQ38" i="3"/>
  <c r="AR38" i="3" s="1"/>
  <c r="AB41" i="3"/>
  <c r="AP39" i="3" l="1"/>
  <c r="BK39" i="3" s="1"/>
  <c r="BQ39" i="3" s="1"/>
  <c r="AH46" i="3"/>
  <c r="AN33" i="5"/>
  <c r="BX35" i="3"/>
  <c r="AZ35" i="3"/>
  <c r="BG36" i="3"/>
  <c r="BM36" i="3" s="1"/>
  <c r="BS36" i="3" s="1"/>
  <c r="AW36" i="3"/>
  <c r="K36" i="3"/>
  <c r="I36" i="3"/>
  <c r="Z42" i="3"/>
  <c r="BI42" i="3" s="1"/>
  <c r="BO42" i="3" s="1"/>
  <c r="S46" i="3"/>
  <c r="T46" i="3" s="1"/>
  <c r="U46" i="3"/>
  <c r="V46" i="3" s="1"/>
  <c r="Q47" i="3" s="1"/>
  <c r="BJ46" i="3" l="1"/>
  <c r="BP46" i="3" s="1"/>
  <c r="AI46" i="3"/>
  <c r="AJ46" i="3" s="1"/>
  <c r="AK46" i="3"/>
  <c r="AL46" i="3" s="1"/>
  <c r="AG47" i="3" s="1"/>
  <c r="AM34" i="5"/>
  <c r="BV36" i="3"/>
  <c r="AX36" i="3"/>
  <c r="J36" i="3"/>
  <c r="L36" i="3"/>
  <c r="G37" i="3" s="1"/>
  <c r="BC36" i="3"/>
  <c r="BD36" i="3" s="1"/>
  <c r="AQ39" i="3"/>
  <c r="AR39" i="3" s="1"/>
  <c r="AS39" i="3"/>
  <c r="AT39" i="3" s="1"/>
  <c r="AO40" i="3" s="1"/>
  <c r="AC42" i="3"/>
  <c r="AA42" i="3"/>
  <c r="R47" i="3"/>
  <c r="BH47" i="3" s="1"/>
  <c r="BN47" i="3" s="1"/>
  <c r="AH47" i="3" l="1"/>
  <c r="H37" i="3"/>
  <c r="K37" i="3" s="1"/>
  <c r="L37" i="3" s="1"/>
  <c r="G38" i="3" s="1"/>
  <c r="AP40" i="3"/>
  <c r="BK40" i="3" s="1"/>
  <c r="BQ40" i="3" s="1"/>
  <c r="AY36" i="3"/>
  <c r="BW36" i="3" s="1"/>
  <c r="AB42" i="3"/>
  <c r="AD42" i="3"/>
  <c r="Y43" i="3" s="1"/>
  <c r="S47" i="3"/>
  <c r="T47" i="3" s="1"/>
  <c r="U47" i="3"/>
  <c r="V47" i="3" s="1"/>
  <c r="Q48" i="3" s="1"/>
  <c r="BJ47" i="3" l="1"/>
  <c r="BP47" i="3" s="1"/>
  <c r="AI47" i="3"/>
  <c r="AJ47" i="3" s="1"/>
  <c r="AK47" i="3"/>
  <c r="AL47" i="3" s="1"/>
  <c r="AG48" i="3" s="1"/>
  <c r="AH48" i="3" s="1"/>
  <c r="R48" i="3"/>
  <c r="BH48" i="3" s="1"/>
  <c r="BN48" i="3" s="1"/>
  <c r="Z43" i="3"/>
  <c r="BI43" i="3" s="1"/>
  <c r="BO43" i="3" s="1"/>
  <c r="AN34" i="5"/>
  <c r="BX36" i="3"/>
  <c r="I37" i="3"/>
  <c r="J37" i="3" s="1"/>
  <c r="AW37" i="3"/>
  <c r="BG37" i="3"/>
  <c r="BM37" i="3" s="1"/>
  <c r="BS37" i="3" s="1"/>
  <c r="AZ36" i="3"/>
  <c r="AS40" i="3"/>
  <c r="AT40" i="3" s="1"/>
  <c r="AO41" i="3" s="1"/>
  <c r="AQ40" i="3"/>
  <c r="AR40" i="3" s="1"/>
  <c r="BJ48" i="3" l="1"/>
  <c r="BP48" i="3" s="1"/>
  <c r="AI48" i="3"/>
  <c r="AJ48" i="3" s="1"/>
  <c r="AK48" i="3"/>
  <c r="AL48" i="3" s="1"/>
  <c r="AG49" i="3" s="1"/>
  <c r="H38" i="3"/>
  <c r="AX37" i="3"/>
  <c r="AM35" i="5"/>
  <c r="BV37" i="3"/>
  <c r="BC37" i="3"/>
  <c r="BD37" i="3" s="1"/>
  <c r="S48" i="3"/>
  <c r="T48" i="3" s="1"/>
  <c r="U48" i="3"/>
  <c r="V48" i="3" s="1"/>
  <c r="Q49" i="3" s="1"/>
  <c r="AY37" i="3"/>
  <c r="AP41" i="3"/>
  <c r="BK41" i="3" s="1"/>
  <c r="BQ41" i="3" s="1"/>
  <c r="AA43" i="3"/>
  <c r="AC43" i="3"/>
  <c r="AH49" i="3" l="1"/>
  <c r="BJ49" i="3" s="1"/>
  <c r="BP49" i="3" s="1"/>
  <c r="R49" i="3"/>
  <c r="BH49" i="3" s="1"/>
  <c r="BN49" i="3" s="1"/>
  <c r="K38" i="3"/>
  <c r="L38" i="3" s="1"/>
  <c r="G39" i="3" s="1"/>
  <c r="I38" i="3"/>
  <c r="J38" i="3" s="1"/>
  <c r="BG38" i="3"/>
  <c r="BM38" i="3" s="1"/>
  <c r="BS38" i="3" s="1"/>
  <c r="AW38" i="3"/>
  <c r="BV38" i="3" s="1"/>
  <c r="BW37" i="3"/>
  <c r="AZ37" i="3"/>
  <c r="AS41" i="3"/>
  <c r="AT41" i="3" s="1"/>
  <c r="AO42" i="3" s="1"/>
  <c r="AQ41" i="3"/>
  <c r="AR41" i="3" s="1"/>
  <c r="AD43" i="3"/>
  <c r="Y44" i="3" s="1"/>
  <c r="AB43" i="3"/>
  <c r="AK49" i="3" l="1"/>
  <c r="AL49" i="3" s="1"/>
  <c r="AG50" i="3" s="1"/>
  <c r="AI49" i="3"/>
  <c r="AJ49" i="3" s="1"/>
  <c r="H39" i="3"/>
  <c r="K39" i="3" s="1"/>
  <c r="L39" i="3" s="1"/>
  <c r="G40" i="3" s="1"/>
  <c r="Z44" i="3"/>
  <c r="AP42" i="3"/>
  <c r="BK42" i="3" s="1"/>
  <c r="BQ42" i="3" s="1"/>
  <c r="AM36" i="5"/>
  <c r="BC38" i="3"/>
  <c r="BD38" i="3" s="1"/>
  <c r="AX38" i="3"/>
  <c r="AN35" i="5"/>
  <c r="BX37" i="3"/>
  <c r="AY38" i="3"/>
  <c r="BW38" i="3" s="1"/>
  <c r="S49" i="3"/>
  <c r="T49" i="3" s="1"/>
  <c r="U49" i="3"/>
  <c r="V49" i="3" s="1"/>
  <c r="Q50" i="3" s="1"/>
  <c r="AH50" i="3" l="1"/>
  <c r="BJ50" i="3" s="1"/>
  <c r="BP50" i="3" s="1"/>
  <c r="R50" i="3"/>
  <c r="BH50" i="3" s="1"/>
  <c r="BN50" i="3" s="1"/>
  <c r="AN36" i="5"/>
  <c r="BX38" i="3"/>
  <c r="AZ38" i="3"/>
  <c r="I39" i="3"/>
  <c r="J39" i="3" s="1"/>
  <c r="AW39" i="3"/>
  <c r="BG39" i="3"/>
  <c r="BM39" i="3" s="1"/>
  <c r="BS39" i="3" s="1"/>
  <c r="AC44" i="3"/>
  <c r="AD44" i="3" s="1"/>
  <c r="Y45" i="3" s="1"/>
  <c r="BI44" i="3"/>
  <c r="BO44" i="3" s="1"/>
  <c r="AA44" i="3"/>
  <c r="AB44" i="3" s="1"/>
  <c r="AS42" i="3"/>
  <c r="AQ42" i="3"/>
  <c r="AK50" i="3" l="1"/>
  <c r="AL50" i="3" s="1"/>
  <c r="AG51" i="3" s="1"/>
  <c r="AH51" i="3" s="1"/>
  <c r="BJ51" i="3" s="1"/>
  <c r="BP51" i="3" s="1"/>
  <c r="AI50" i="3"/>
  <c r="AJ50" i="3" s="1"/>
  <c r="Z45" i="3"/>
  <c r="AC45" i="3" s="1"/>
  <c r="AD45" i="3" s="1"/>
  <c r="Y46" i="3" s="1"/>
  <c r="H40" i="3"/>
  <c r="AM37" i="5"/>
  <c r="BV39" i="3"/>
  <c r="AX39" i="3"/>
  <c r="BC39" i="3"/>
  <c r="BD39" i="3" s="1"/>
  <c r="AY39" i="3"/>
  <c r="S50" i="3"/>
  <c r="T50" i="3" s="1"/>
  <c r="U50" i="3"/>
  <c r="V50" i="3" s="1"/>
  <c r="Q51" i="3" s="1"/>
  <c r="AR42" i="3"/>
  <c r="AT42" i="3"/>
  <c r="AO43" i="3" s="1"/>
  <c r="R51" i="3" l="1"/>
  <c r="BH51" i="3" s="1"/>
  <c r="BN51" i="3" s="1"/>
  <c r="AP43" i="3"/>
  <c r="BK43" i="3" s="1"/>
  <c r="BQ43" i="3" s="1"/>
  <c r="I40" i="3"/>
  <c r="J40" i="3" s="1"/>
  <c r="AY40" i="3" s="1"/>
  <c r="AW40" i="3"/>
  <c r="BV40" i="3" s="1"/>
  <c r="K40" i="3"/>
  <c r="L40" i="3" s="1"/>
  <c r="G41" i="3" s="1"/>
  <c r="BG40" i="3"/>
  <c r="BM40" i="3" s="1"/>
  <c r="BS40" i="3" s="1"/>
  <c r="BW39" i="3"/>
  <c r="AZ39" i="3"/>
  <c r="AA45" i="3"/>
  <c r="AB45" i="3" s="1"/>
  <c r="BI45" i="3"/>
  <c r="BO45" i="3" s="1"/>
  <c r="AI51" i="3"/>
  <c r="AJ51" i="3" s="1"/>
  <c r="AK51" i="3"/>
  <c r="AL51" i="3" s="1"/>
  <c r="AG52" i="3" s="1"/>
  <c r="AX40" i="3" l="1"/>
  <c r="AZ40" i="3" s="1"/>
  <c r="H41" i="3"/>
  <c r="BG41" i="3" s="1"/>
  <c r="BM41" i="3" s="1"/>
  <c r="BS41" i="3" s="1"/>
  <c r="AM38" i="5"/>
  <c r="AH52" i="3"/>
  <c r="BJ52" i="3" s="1"/>
  <c r="BP52" i="3" s="1"/>
  <c r="BC40" i="3"/>
  <c r="BD40" i="3" s="1"/>
  <c r="Z46" i="3"/>
  <c r="AN37" i="5"/>
  <c r="BX39" i="3"/>
  <c r="BW40" i="3"/>
  <c r="S51" i="3"/>
  <c r="T51" i="3" s="1"/>
  <c r="U51" i="3"/>
  <c r="V51" i="3" s="1"/>
  <c r="Q52" i="3" s="1"/>
  <c r="AQ43" i="3"/>
  <c r="AR43" i="3" s="1"/>
  <c r="AS43" i="3"/>
  <c r="AT43" i="3" s="1"/>
  <c r="AO44" i="3" s="1"/>
  <c r="BI46" i="3" l="1"/>
  <c r="BO46" i="3" s="1"/>
  <c r="AC46" i="3"/>
  <c r="AD46" i="3" s="1"/>
  <c r="Y47" i="3" s="1"/>
  <c r="AA46" i="3"/>
  <c r="AB46" i="3" s="1"/>
  <c r="AN38" i="5"/>
  <c r="BX40" i="3"/>
  <c r="K41" i="3"/>
  <c r="L41" i="3" s="1"/>
  <c r="G42" i="3" s="1"/>
  <c r="I41" i="3"/>
  <c r="J41" i="3" s="1"/>
  <c r="AW41" i="3"/>
  <c r="AP44" i="3"/>
  <c r="BK44" i="3" s="1"/>
  <c r="BQ44" i="3" s="1"/>
  <c r="AI52" i="3"/>
  <c r="AJ52" i="3" s="1"/>
  <c r="AK52" i="3"/>
  <c r="AL52" i="3" s="1"/>
  <c r="AG53" i="3" s="1"/>
  <c r="R52" i="3"/>
  <c r="BH52" i="3" s="1"/>
  <c r="BN52" i="3" s="1"/>
  <c r="H42" i="3" l="1"/>
  <c r="BG42" i="3" s="1"/>
  <c r="BM42" i="3" s="1"/>
  <c r="BS42" i="3" s="1"/>
  <c r="Z47" i="3"/>
  <c r="AH53" i="3"/>
  <c r="BJ53" i="3" s="1"/>
  <c r="BP53" i="3" s="1"/>
  <c r="AM39" i="5"/>
  <c r="BV41" i="3"/>
  <c r="BC41" i="3"/>
  <c r="BD41" i="3" s="1"/>
  <c r="AX41" i="3"/>
  <c r="AY41" i="3"/>
  <c r="U52" i="3"/>
  <c r="V52" i="3" s="1"/>
  <c r="Q53" i="3" s="1"/>
  <c r="S52" i="3"/>
  <c r="T52" i="3" s="1"/>
  <c r="AQ44" i="3"/>
  <c r="AS44" i="3"/>
  <c r="R53" i="3" l="1"/>
  <c r="AA47" i="3"/>
  <c r="AB47" i="3" s="1"/>
  <c r="BI47" i="3"/>
  <c r="BO47" i="3" s="1"/>
  <c r="AC47" i="3"/>
  <c r="AD47" i="3" s="1"/>
  <c r="Y48" i="3" s="1"/>
  <c r="BW41" i="3"/>
  <c r="AZ41" i="3"/>
  <c r="K42" i="3"/>
  <c r="L42" i="3" s="1"/>
  <c r="G43" i="3" s="1"/>
  <c r="I42" i="3"/>
  <c r="J42" i="3" s="1"/>
  <c r="AW42" i="3"/>
  <c r="BV42" i="3" s="1"/>
  <c r="AI53" i="3"/>
  <c r="AJ53" i="3" s="1"/>
  <c r="AK53" i="3"/>
  <c r="AL53" i="3" s="1"/>
  <c r="AG54" i="3" s="1"/>
  <c r="AT44" i="3"/>
  <c r="AO45" i="3" s="1"/>
  <c r="AR44" i="3"/>
  <c r="AH54" i="3" l="1"/>
  <c r="BJ54" i="3" s="1"/>
  <c r="BP54" i="3" s="1"/>
  <c r="AP45" i="3"/>
  <c r="BK45" i="3" s="1"/>
  <c r="BQ45" i="3" s="1"/>
  <c r="Z48" i="3"/>
  <c r="BI48" i="3" s="1"/>
  <c r="BO48" i="3" s="1"/>
  <c r="H43" i="3"/>
  <c r="BG43" i="3" s="1"/>
  <c r="BM43" i="3" s="1"/>
  <c r="BS43" i="3" s="1"/>
  <c r="AN39" i="5"/>
  <c r="BX41" i="3"/>
  <c r="AX42" i="3"/>
  <c r="AM40" i="5"/>
  <c r="BC42" i="3"/>
  <c r="BD42" i="3" s="1"/>
  <c r="U53" i="3"/>
  <c r="V53" i="3" s="1"/>
  <c r="Q54" i="3" s="1"/>
  <c r="BH53" i="3"/>
  <c r="BN53" i="3" s="1"/>
  <c r="AY42" i="3"/>
  <c r="BW42" i="3" s="1"/>
  <c r="S53" i="3"/>
  <c r="T53" i="3" s="1"/>
  <c r="R54" i="3" l="1"/>
  <c r="BH54" i="3" s="1"/>
  <c r="BN54" i="3" s="1"/>
  <c r="AN40" i="5"/>
  <c r="BX42" i="3"/>
  <c r="AZ42" i="3"/>
  <c r="K43" i="3"/>
  <c r="L43" i="3" s="1"/>
  <c r="G44" i="3" s="1"/>
  <c r="I43" i="3"/>
  <c r="J43" i="3" s="1"/>
  <c r="AW43" i="3"/>
  <c r="AI54" i="3"/>
  <c r="AJ54" i="3" s="1"/>
  <c r="AK54" i="3"/>
  <c r="AL54" i="3" s="1"/>
  <c r="AG55" i="3" s="1"/>
  <c r="AC48" i="3"/>
  <c r="AA48" i="3"/>
  <c r="AB48" i="3" s="1"/>
  <c r="AS45" i="3"/>
  <c r="AQ45" i="3"/>
  <c r="H44" i="3" l="1"/>
  <c r="AM41" i="5"/>
  <c r="BV43" i="3"/>
  <c r="BC43" i="3"/>
  <c r="BD43" i="3" s="1"/>
  <c r="AX43" i="3"/>
  <c r="AY43" i="3"/>
  <c r="AH55" i="3"/>
  <c r="BJ55" i="3" s="1"/>
  <c r="BP55" i="3" s="1"/>
  <c r="AD48" i="3"/>
  <c r="Y49" i="3" s="1"/>
  <c r="U54" i="3"/>
  <c r="V54" i="3" s="1"/>
  <c r="Q55" i="3" s="1"/>
  <c r="S54" i="3"/>
  <c r="T54" i="3" s="1"/>
  <c r="AR45" i="3"/>
  <c r="AT45" i="3"/>
  <c r="AO46" i="3" s="1"/>
  <c r="R55" i="3" l="1"/>
  <c r="BH55" i="3" s="1"/>
  <c r="BN55" i="3" s="1"/>
  <c r="AP46" i="3"/>
  <c r="BK46" i="3" s="1"/>
  <c r="BQ46" i="3" s="1"/>
  <c r="BW43" i="3"/>
  <c r="AZ43" i="3"/>
  <c r="BG44" i="3"/>
  <c r="BM44" i="3" s="1"/>
  <c r="BS44" i="3" s="1"/>
  <c r="AW44" i="3"/>
  <c r="AM42" i="5" s="1"/>
  <c r="K44" i="3"/>
  <c r="I44" i="3"/>
  <c r="Z49" i="3"/>
  <c r="BI49" i="3" s="1"/>
  <c r="BO49" i="3" s="1"/>
  <c r="AK55" i="3"/>
  <c r="AI55" i="3"/>
  <c r="AN41" i="5" l="1"/>
  <c r="BX43" i="3"/>
  <c r="BV44" i="3"/>
  <c r="AX44" i="3"/>
  <c r="L44" i="3"/>
  <c r="G45" i="3" s="1"/>
  <c r="J44" i="3"/>
  <c r="BC44" i="3"/>
  <c r="BD44" i="3" s="1"/>
  <c r="AQ46" i="3"/>
  <c r="AR46" i="3" s="1"/>
  <c r="AS46" i="3"/>
  <c r="AT46" i="3" s="1"/>
  <c r="AO47" i="3" s="1"/>
  <c r="AA49" i="3"/>
  <c r="AB49" i="3" s="1"/>
  <c r="AC49" i="3"/>
  <c r="S55" i="3"/>
  <c r="T55" i="3" s="1"/>
  <c r="U55" i="3"/>
  <c r="V55" i="3" s="1"/>
  <c r="Q56" i="3" s="1"/>
  <c r="AJ55" i="3"/>
  <c r="AL55" i="3"/>
  <c r="AG56" i="3" s="1"/>
  <c r="R56" i="3" l="1"/>
  <c r="BH56" i="3" s="1"/>
  <c r="BN56" i="3" s="1"/>
  <c r="AH56" i="3"/>
  <c r="BJ56" i="3" s="1"/>
  <c r="BP56" i="3" s="1"/>
  <c r="H45" i="3"/>
  <c r="AP47" i="3"/>
  <c r="AY44" i="3"/>
  <c r="BW44" i="3" s="1"/>
  <c r="AD49" i="3"/>
  <c r="Y50" i="3" s="1"/>
  <c r="AN42" i="5" l="1"/>
  <c r="BX44" i="3"/>
  <c r="AZ44" i="3"/>
  <c r="AQ47" i="3"/>
  <c r="AR47" i="3" s="1"/>
  <c r="BK47" i="3"/>
  <c r="BQ47" i="3" s="1"/>
  <c r="BG45" i="3"/>
  <c r="BM45" i="3" s="1"/>
  <c r="BS45" i="3" s="1"/>
  <c r="AW45" i="3"/>
  <c r="I45" i="3"/>
  <c r="K45" i="3"/>
  <c r="Z50" i="3"/>
  <c r="BI50" i="3" s="1"/>
  <c r="BO50" i="3" s="1"/>
  <c r="AS47" i="3"/>
  <c r="AT47" i="3" s="1"/>
  <c r="AO48" i="3" s="1"/>
  <c r="U56" i="3"/>
  <c r="S56" i="3"/>
  <c r="AK56" i="3"/>
  <c r="AI56" i="3"/>
  <c r="AP48" i="3" l="1"/>
  <c r="BK48" i="3" s="1"/>
  <c r="BQ48" i="3" s="1"/>
  <c r="AM43" i="5"/>
  <c r="BV45" i="3"/>
  <c r="AX45" i="3"/>
  <c r="J45" i="3"/>
  <c r="L45" i="3"/>
  <c r="G46" i="3" s="1"/>
  <c r="BC45" i="3"/>
  <c r="BD45" i="3" s="1"/>
  <c r="AA50" i="3"/>
  <c r="AB50" i="3" s="1"/>
  <c r="AC50" i="3"/>
  <c r="T56" i="3"/>
  <c r="V56" i="3"/>
  <c r="Q57" i="3" s="1"/>
  <c r="AJ56" i="3"/>
  <c r="AL56" i="3"/>
  <c r="AG57" i="3" s="1"/>
  <c r="AH57" i="3" l="1"/>
  <c r="BJ57" i="3" s="1"/>
  <c r="BP57" i="3" s="1"/>
  <c r="H46" i="3"/>
  <c r="BG46" i="3" s="1"/>
  <c r="BM46" i="3" s="1"/>
  <c r="BS46" i="3" s="1"/>
  <c r="AY45" i="3"/>
  <c r="BW45" i="3" s="1"/>
  <c r="AQ48" i="3"/>
  <c r="AR48" i="3" s="1"/>
  <c r="AS48" i="3"/>
  <c r="AT48" i="3" s="1"/>
  <c r="AO49" i="3" s="1"/>
  <c r="AD50" i="3"/>
  <c r="Y51" i="3" s="1"/>
  <c r="R57" i="3"/>
  <c r="AN43" i="5" l="1"/>
  <c r="BX45" i="3"/>
  <c r="AZ45" i="3"/>
  <c r="AW46" i="3"/>
  <c r="U57" i="3"/>
  <c r="V57" i="3" s="1"/>
  <c r="Q58" i="3" s="1"/>
  <c r="BH57" i="3"/>
  <c r="BN57" i="3" s="1"/>
  <c r="I46" i="3"/>
  <c r="K46" i="3"/>
  <c r="AP49" i="3"/>
  <c r="BK49" i="3" s="1"/>
  <c r="BQ49" i="3" s="1"/>
  <c r="AI57" i="3"/>
  <c r="AJ57" i="3" s="1"/>
  <c r="AK57" i="3"/>
  <c r="AL57" i="3" s="1"/>
  <c r="AG58" i="3" s="1"/>
  <c r="Z51" i="3"/>
  <c r="BI51" i="3" s="1"/>
  <c r="BO51" i="3" s="1"/>
  <c r="S57" i="3"/>
  <c r="T57" i="3" s="1"/>
  <c r="AH58" i="3" l="1"/>
  <c r="BJ58" i="3" s="1"/>
  <c r="BP58" i="3" s="1"/>
  <c r="R58" i="3"/>
  <c r="BH58" i="3" s="1"/>
  <c r="BN58" i="3" s="1"/>
  <c r="AM44" i="5"/>
  <c r="BV46" i="3"/>
  <c r="BC46" i="3"/>
  <c r="BD46" i="3" s="1"/>
  <c r="AX46" i="3"/>
  <c r="L46" i="3"/>
  <c r="G47" i="3" s="1"/>
  <c r="J46" i="3"/>
  <c r="AA51" i="3"/>
  <c r="AB51" i="3" s="1"/>
  <c r="AC51" i="3"/>
  <c r="AS49" i="3"/>
  <c r="AQ49" i="3"/>
  <c r="H47" i="3" l="1"/>
  <c r="AY46" i="3"/>
  <c r="BW46" i="3" s="1"/>
  <c r="AI58" i="3"/>
  <c r="AJ58" i="3" s="1"/>
  <c r="AK58" i="3"/>
  <c r="AL58" i="3" s="1"/>
  <c r="AG59" i="3" s="1"/>
  <c r="AD51" i="3"/>
  <c r="Y52" i="3" s="1"/>
  <c r="S58" i="3"/>
  <c r="T58" i="3" s="1"/>
  <c r="U58" i="3"/>
  <c r="V58" i="3" s="1"/>
  <c r="Q59" i="3" s="1"/>
  <c r="AR49" i="3"/>
  <c r="AT49" i="3"/>
  <c r="AO50" i="3" s="1"/>
  <c r="AP50" i="3" l="1"/>
  <c r="BK50" i="3" s="1"/>
  <c r="BQ50" i="3" s="1"/>
  <c r="R59" i="3"/>
  <c r="BH59" i="3" s="1"/>
  <c r="BN59" i="3" s="1"/>
  <c r="AN44" i="5"/>
  <c r="BX46" i="3"/>
  <c r="AZ46" i="3"/>
  <c r="AW47" i="3"/>
  <c r="I47" i="3"/>
  <c r="BG47" i="3"/>
  <c r="BM47" i="3" s="1"/>
  <c r="BS47" i="3" s="1"/>
  <c r="K47" i="3"/>
  <c r="AH59" i="3"/>
  <c r="BJ59" i="3" s="1"/>
  <c r="BP59" i="3" s="1"/>
  <c r="Z52" i="3"/>
  <c r="BI52" i="3" s="1"/>
  <c r="BO52" i="3" s="1"/>
  <c r="AM45" i="5" l="1"/>
  <c r="BV47" i="3"/>
  <c r="AX47" i="3"/>
  <c r="L47" i="3"/>
  <c r="G48" i="3" s="1"/>
  <c r="J47" i="3"/>
  <c r="BC47" i="3"/>
  <c r="BD47" i="3" s="1"/>
  <c r="AQ50" i="3"/>
  <c r="AR50" i="3" s="1"/>
  <c r="AS50" i="3"/>
  <c r="AT50" i="3" s="1"/>
  <c r="AO51" i="3" s="1"/>
  <c r="AI59" i="3"/>
  <c r="AJ59" i="3" s="1"/>
  <c r="AK59" i="3"/>
  <c r="AL59" i="3" s="1"/>
  <c r="AG60" i="3" s="1"/>
  <c r="AA52" i="3"/>
  <c r="AC52" i="3"/>
  <c r="AD52" i="3" s="1"/>
  <c r="Y53" i="3" s="1"/>
  <c r="S59" i="3"/>
  <c r="T59" i="3" s="1"/>
  <c r="U59" i="3"/>
  <c r="V59" i="3" s="1"/>
  <c r="Q60" i="3" s="1"/>
  <c r="AP51" i="3" l="1"/>
  <c r="BK51" i="3" s="1"/>
  <c r="BQ51" i="3" s="1"/>
  <c r="R60" i="3"/>
  <c r="BH60" i="3" s="1"/>
  <c r="BN60" i="3" s="1"/>
  <c r="H48" i="3"/>
  <c r="AH60" i="3"/>
  <c r="BJ60" i="3" s="1"/>
  <c r="BP60" i="3" s="1"/>
  <c r="AY47" i="3"/>
  <c r="BW47" i="3" s="1"/>
  <c r="AB52" i="3"/>
  <c r="AI60" i="3" l="1"/>
  <c r="AJ60" i="3" s="1"/>
  <c r="Z53" i="3"/>
  <c r="AK60" i="3"/>
  <c r="AL60" i="3" s="1"/>
  <c r="AG61" i="3" s="1"/>
  <c r="AN45" i="5"/>
  <c r="BX47" i="3"/>
  <c r="AZ47" i="3"/>
  <c r="BG48" i="3"/>
  <c r="BM48" i="3" s="1"/>
  <c r="BS48" i="3" s="1"/>
  <c r="AW48" i="3"/>
  <c r="K48" i="3"/>
  <c r="I48" i="3"/>
  <c r="S60" i="3"/>
  <c r="T60" i="3" s="1"/>
  <c r="U60" i="3"/>
  <c r="V60" i="3" s="1"/>
  <c r="Q61" i="3" s="1"/>
  <c r="AS51" i="3"/>
  <c r="AT51" i="3" s="1"/>
  <c r="AO52" i="3" s="1"/>
  <c r="AQ51" i="3"/>
  <c r="AR51" i="3" s="1"/>
  <c r="AP52" i="3" l="1"/>
  <c r="BK52" i="3" s="1"/>
  <c r="BQ52" i="3" s="1"/>
  <c r="AH61" i="3"/>
  <c r="BI53" i="3"/>
  <c r="BO53" i="3" s="1"/>
  <c r="AA53" i="3"/>
  <c r="AB53" i="3" s="1"/>
  <c r="AC53" i="3"/>
  <c r="AD53" i="3" s="1"/>
  <c r="Y54" i="3" s="1"/>
  <c r="AM46" i="5"/>
  <c r="BV48" i="3"/>
  <c r="AX48" i="3"/>
  <c r="J48" i="3"/>
  <c r="L48" i="3"/>
  <c r="G49" i="3" s="1"/>
  <c r="BC48" i="3"/>
  <c r="BD48" i="3" s="1"/>
  <c r="R61" i="3"/>
  <c r="BH61" i="3" s="1"/>
  <c r="BN61" i="3" s="1"/>
  <c r="Z54" i="3" l="1"/>
  <c r="BI54" i="3" s="1"/>
  <c r="BO54" i="3" s="1"/>
  <c r="H49" i="3"/>
  <c r="BJ61" i="3"/>
  <c r="BP61" i="3" s="1"/>
  <c r="AK61" i="3"/>
  <c r="AL61" i="3" s="1"/>
  <c r="AG62" i="3" s="1"/>
  <c r="AI61" i="3"/>
  <c r="AJ61" i="3" s="1"/>
  <c r="AY48" i="3"/>
  <c r="BW48" i="3" s="1"/>
  <c r="S61" i="3"/>
  <c r="T61" i="3" s="1"/>
  <c r="U61" i="3"/>
  <c r="V61" i="3" s="1"/>
  <c r="Q62" i="3" s="1"/>
  <c r="AS52" i="3"/>
  <c r="AQ52" i="3"/>
  <c r="AH62" i="3" l="1"/>
  <c r="AN46" i="5"/>
  <c r="BX48" i="3"/>
  <c r="R62" i="3"/>
  <c r="U62" i="3" s="1"/>
  <c r="V62" i="3" s="1"/>
  <c r="Q63" i="3" s="1"/>
  <c r="AZ48" i="3"/>
  <c r="BG49" i="3"/>
  <c r="BM49" i="3" s="1"/>
  <c r="BS49" i="3" s="1"/>
  <c r="AW49" i="3"/>
  <c r="I49" i="3"/>
  <c r="K49" i="3"/>
  <c r="AA54" i="3"/>
  <c r="AC54" i="3"/>
  <c r="AD54" i="3" s="1"/>
  <c r="Y55" i="3" s="1"/>
  <c r="AT52" i="3"/>
  <c r="AO53" i="3" s="1"/>
  <c r="AR52" i="3"/>
  <c r="BJ62" i="3" l="1"/>
  <c r="BP62" i="3" s="1"/>
  <c r="AI62" i="3"/>
  <c r="AJ62" i="3" s="1"/>
  <c r="AK62" i="3"/>
  <c r="AL62" i="3" s="1"/>
  <c r="AG63" i="3" s="1"/>
  <c r="AP53" i="3"/>
  <c r="BK53" i="3" s="1"/>
  <c r="BQ53" i="3" s="1"/>
  <c r="AM47" i="5"/>
  <c r="BV49" i="3"/>
  <c r="BH62" i="3"/>
  <c r="BN62" i="3" s="1"/>
  <c r="S62" i="3"/>
  <c r="T62" i="3" s="1"/>
  <c r="AX49" i="3"/>
  <c r="BC49" i="3"/>
  <c r="BD49" i="3" s="1"/>
  <c r="L49" i="3"/>
  <c r="G50" i="3" s="1"/>
  <c r="J49" i="3"/>
  <c r="AB54" i="3"/>
  <c r="AG1" i="3" l="1"/>
  <c r="H50" i="3"/>
  <c r="Z55" i="3"/>
  <c r="Q1" i="3"/>
  <c r="AY49" i="3"/>
  <c r="BW49" i="3" s="1"/>
  <c r="AS53" i="3"/>
  <c r="AQ53" i="3"/>
  <c r="AH63" i="3" l="1"/>
  <c r="BJ63" i="3" s="1"/>
  <c r="BP63" i="3" s="1"/>
  <c r="R63" i="3"/>
  <c r="U63" i="3" s="1"/>
  <c r="V63" i="3" s="1"/>
  <c r="Q64" i="3" s="1"/>
  <c r="BI55" i="3"/>
  <c r="BO55" i="3" s="1"/>
  <c r="AC55" i="3"/>
  <c r="AD55" i="3" s="1"/>
  <c r="Y56" i="3" s="1"/>
  <c r="AA55" i="3"/>
  <c r="AB55" i="3" s="1"/>
  <c r="AN47" i="5"/>
  <c r="BX49" i="3"/>
  <c r="AZ49" i="3"/>
  <c r="BG50" i="3"/>
  <c r="BM50" i="3" s="1"/>
  <c r="BS50" i="3" s="1"/>
  <c r="AW50" i="3"/>
  <c r="I50" i="3"/>
  <c r="K50" i="3"/>
  <c r="AR53" i="3"/>
  <c r="AT53" i="3"/>
  <c r="AO54" i="3" s="1"/>
  <c r="AK63" i="3" l="1"/>
  <c r="AL63" i="3" s="1"/>
  <c r="AG64" i="3" s="1"/>
  <c r="AH64" i="3" s="1"/>
  <c r="AI63" i="3"/>
  <c r="AJ63" i="3" s="1"/>
  <c r="AJ1" i="3" s="1"/>
  <c r="S63" i="3"/>
  <c r="T63" i="3" s="1"/>
  <c r="T1" i="3" s="1"/>
  <c r="BH63" i="3"/>
  <c r="BN63" i="3" s="1"/>
  <c r="AP54" i="3"/>
  <c r="BK54" i="3" s="1"/>
  <c r="BQ54" i="3" s="1"/>
  <c r="Z56" i="3"/>
  <c r="BI56" i="3" s="1"/>
  <c r="BO56" i="3" s="1"/>
  <c r="AM48" i="5"/>
  <c r="BV50" i="3"/>
  <c r="AX50" i="3"/>
  <c r="J50" i="3"/>
  <c r="L50" i="3"/>
  <c r="G51" i="3" s="1"/>
  <c r="BC50" i="3"/>
  <c r="BD50" i="3" s="1"/>
  <c r="BJ64" i="3" l="1"/>
  <c r="BP64" i="3" s="1"/>
  <c r="AK64" i="3"/>
  <c r="AL64" i="3" s="1"/>
  <c r="AI64" i="3"/>
  <c r="AJ64" i="3" s="1"/>
  <c r="R64" i="3"/>
  <c r="H51" i="3"/>
  <c r="AY50" i="3"/>
  <c r="BW50" i="3" s="1"/>
  <c r="AQ54" i="3"/>
  <c r="AR54" i="3" s="1"/>
  <c r="AS54" i="3"/>
  <c r="AT54" i="3" s="1"/>
  <c r="AO55" i="3" s="1"/>
  <c r="AA56" i="3"/>
  <c r="AB56" i="3" s="1"/>
  <c r="AC56" i="3"/>
  <c r="AG65" i="3" l="1"/>
  <c r="AH65" i="3" s="1"/>
  <c r="BH64" i="3"/>
  <c r="BN64" i="3" s="1"/>
  <c r="U64" i="3"/>
  <c r="V64" i="3" s="1"/>
  <c r="Q65" i="3" s="1"/>
  <c r="S64" i="3"/>
  <c r="T64" i="3" s="1"/>
  <c r="AP55" i="3"/>
  <c r="AN48" i="5"/>
  <c r="BX50" i="3"/>
  <c r="AZ50" i="3"/>
  <c r="BG51" i="3"/>
  <c r="BM51" i="3" s="1"/>
  <c r="BS51" i="3" s="1"/>
  <c r="AW51" i="3"/>
  <c r="I51" i="3"/>
  <c r="K51" i="3"/>
  <c r="AD56" i="3"/>
  <c r="Y57" i="3" s="1"/>
  <c r="BJ65" i="3" l="1"/>
  <c r="BP65" i="3" s="1"/>
  <c r="AI65" i="3"/>
  <c r="AJ65" i="3" s="1"/>
  <c r="AK65" i="3"/>
  <c r="AL65" i="3" s="1"/>
  <c r="AG66" i="3" s="1"/>
  <c r="AH66" i="3" s="1"/>
  <c r="BJ66" i="3" s="1"/>
  <c r="BP66" i="3" s="1"/>
  <c r="R65" i="3"/>
  <c r="AM49" i="5"/>
  <c r="BV51" i="3"/>
  <c r="AX51" i="3"/>
  <c r="AQ55" i="3"/>
  <c r="AR55" i="3" s="1"/>
  <c r="BK55" i="3"/>
  <c r="BQ55" i="3" s="1"/>
  <c r="J51" i="3"/>
  <c r="BC51" i="3"/>
  <c r="BD51" i="3" s="1"/>
  <c r="L51" i="3"/>
  <c r="G52" i="3" s="1"/>
  <c r="Z57" i="3"/>
  <c r="BI57" i="3" s="1"/>
  <c r="BO57" i="3" s="1"/>
  <c r="AS55" i="3"/>
  <c r="AT55" i="3" s="1"/>
  <c r="AO56" i="3" s="1"/>
  <c r="BH65" i="3" l="1"/>
  <c r="BN65" i="3" s="1"/>
  <c r="S65" i="3"/>
  <c r="T65" i="3" s="1"/>
  <c r="U65" i="3"/>
  <c r="V65" i="3" s="1"/>
  <c r="Q66" i="3" s="1"/>
  <c r="AP56" i="3"/>
  <c r="BK56" i="3" s="1"/>
  <c r="BQ56" i="3" s="1"/>
  <c r="H52" i="3"/>
  <c r="AY51" i="3"/>
  <c r="BW51" i="3" s="1"/>
  <c r="AK66" i="3"/>
  <c r="AL66" i="3" s="1"/>
  <c r="AG67" i="3" s="1"/>
  <c r="AI66" i="3"/>
  <c r="AJ66" i="3" s="1"/>
  <c r="AA57" i="3"/>
  <c r="AB57" i="3" s="1"/>
  <c r="AC57" i="3"/>
  <c r="R66" i="3" l="1"/>
  <c r="AH67" i="3"/>
  <c r="BJ67" i="3" s="1"/>
  <c r="BP67" i="3" s="1"/>
  <c r="AN49" i="5"/>
  <c r="BX51" i="3"/>
  <c r="AZ51" i="3"/>
  <c r="AW52" i="3"/>
  <c r="BG52" i="3"/>
  <c r="BM52" i="3" s="1"/>
  <c r="BS52" i="3" s="1"/>
  <c r="I52" i="3"/>
  <c r="K52" i="3"/>
  <c r="AD57" i="3"/>
  <c r="Y58" i="3" s="1"/>
  <c r="AS56" i="3"/>
  <c r="AQ56" i="3"/>
  <c r="U66" i="3" l="1"/>
  <c r="V66" i="3" s="1"/>
  <c r="Q67" i="3" s="1"/>
  <c r="S66" i="3"/>
  <c r="T66" i="3" s="1"/>
  <c r="BH66" i="3"/>
  <c r="BN66" i="3" s="1"/>
  <c r="AM50" i="5"/>
  <c r="BV52" i="3"/>
  <c r="AK67" i="3"/>
  <c r="AL67" i="3" s="1"/>
  <c r="AG68" i="3" s="1"/>
  <c r="AI67" i="3"/>
  <c r="AJ67" i="3" s="1"/>
  <c r="AX52" i="3"/>
  <c r="L52" i="3"/>
  <c r="G53" i="3" s="1"/>
  <c r="J52" i="3"/>
  <c r="BC52" i="3"/>
  <c r="BD52" i="3" s="1"/>
  <c r="AR56" i="3"/>
  <c r="AT56" i="3"/>
  <c r="AO57" i="3" s="1"/>
  <c r="R67" i="3" l="1"/>
  <c r="H53" i="3"/>
  <c r="AH68" i="3"/>
  <c r="BJ68" i="3" s="1"/>
  <c r="BP68" i="3" s="1"/>
  <c r="AY52" i="3"/>
  <c r="BW52" i="3" s="1"/>
  <c r="AP57" i="3"/>
  <c r="BK57" i="3" s="1"/>
  <c r="BQ57" i="3" s="1"/>
  <c r="Z58" i="3"/>
  <c r="BI58" i="3" s="1"/>
  <c r="BO58" i="3" s="1"/>
  <c r="S67" i="3" l="1"/>
  <c r="T67" i="3" s="1"/>
  <c r="BH67" i="3"/>
  <c r="BN67" i="3" s="1"/>
  <c r="U67" i="3"/>
  <c r="V67" i="3" s="1"/>
  <c r="AN50" i="5"/>
  <c r="BX52" i="3"/>
  <c r="AZ52" i="3"/>
  <c r="AI68" i="3"/>
  <c r="AJ68" i="3" s="1"/>
  <c r="AK68" i="3"/>
  <c r="AL68" i="3" s="1"/>
  <c r="AG69" i="3" s="1"/>
  <c r="BG53" i="3"/>
  <c r="BM53" i="3" s="1"/>
  <c r="BS53" i="3" s="1"/>
  <c r="AW53" i="3"/>
  <c r="K53" i="3"/>
  <c r="I53" i="3"/>
  <c r="AA58" i="3"/>
  <c r="AC58" i="3"/>
  <c r="AD58" i="3" s="1"/>
  <c r="Y59" i="3" s="1"/>
  <c r="AQ57" i="3"/>
  <c r="AR57" i="3" s="1"/>
  <c r="AS57" i="3"/>
  <c r="AT57" i="3" s="1"/>
  <c r="AO58" i="3" s="1"/>
  <c r="Q68" i="3" l="1"/>
  <c r="R68" i="3" s="1"/>
  <c r="AP58" i="3"/>
  <c r="BK58" i="3" s="1"/>
  <c r="BQ58" i="3" s="1"/>
  <c r="AH69" i="3"/>
  <c r="AM51" i="5"/>
  <c r="BV53" i="3"/>
  <c r="AX53" i="3"/>
  <c r="J53" i="3"/>
  <c r="L53" i="3"/>
  <c r="G54" i="3" s="1"/>
  <c r="BC53" i="3"/>
  <c r="BD53" i="3" s="1"/>
  <c r="AB58" i="3"/>
  <c r="BH68" i="3" l="1"/>
  <c r="BN68" i="3" s="1"/>
  <c r="U68" i="3"/>
  <c r="V68" i="3" s="1"/>
  <c r="Q69" i="3" s="1"/>
  <c r="R69" i="3" s="1"/>
  <c r="U69" i="3" s="1"/>
  <c r="V69" i="3" s="1"/>
  <c r="Q70" i="3" s="1"/>
  <c r="S68" i="3"/>
  <c r="T68" i="3" s="1"/>
  <c r="H54" i="3"/>
  <c r="Z59" i="3"/>
  <c r="BJ69" i="3"/>
  <c r="BP69" i="3" s="1"/>
  <c r="AI69" i="3"/>
  <c r="AJ69" i="3" s="1"/>
  <c r="AK69" i="3"/>
  <c r="AL69" i="3" s="1"/>
  <c r="AG70" i="3" s="1"/>
  <c r="AY53" i="3"/>
  <c r="BW53" i="3" s="1"/>
  <c r="AQ58" i="3"/>
  <c r="AR58" i="3" s="1"/>
  <c r="AS58" i="3"/>
  <c r="AT58" i="3" s="1"/>
  <c r="AO59" i="3" s="1"/>
  <c r="S69" i="3" l="1"/>
  <c r="T69" i="3" s="1"/>
  <c r="BH69" i="3"/>
  <c r="BN69" i="3" s="1"/>
  <c r="R70" i="3"/>
  <c r="AH70" i="3"/>
  <c r="BI59" i="3"/>
  <c r="BO59" i="3" s="1"/>
  <c r="AC59" i="3"/>
  <c r="AD59" i="3" s="1"/>
  <c r="Y60" i="3" s="1"/>
  <c r="AA59" i="3"/>
  <c r="AB59" i="3" s="1"/>
  <c r="AN51" i="5"/>
  <c r="BX53" i="3"/>
  <c r="AZ53" i="3"/>
  <c r="K54" i="3"/>
  <c r="BG54" i="3"/>
  <c r="BM54" i="3" s="1"/>
  <c r="BS54" i="3" s="1"/>
  <c r="AW54" i="3"/>
  <c r="I54" i="3"/>
  <c r="AP59" i="3"/>
  <c r="BK59" i="3" s="1"/>
  <c r="BQ59" i="3" s="1"/>
  <c r="S70" i="3" l="1"/>
  <c r="T70" i="3" s="1"/>
  <c r="BH70" i="3"/>
  <c r="BN70" i="3" s="1"/>
  <c r="U70" i="3"/>
  <c r="V70" i="3" s="1"/>
  <c r="Q71" i="3" s="1"/>
  <c r="Z60" i="3"/>
  <c r="BJ70" i="3"/>
  <c r="BP70" i="3" s="1"/>
  <c r="AI70" i="3"/>
  <c r="AJ70" i="3" s="1"/>
  <c r="AK70" i="3"/>
  <c r="AL70" i="3" s="1"/>
  <c r="AG71" i="3" s="1"/>
  <c r="AM52" i="5"/>
  <c r="BV54" i="3"/>
  <c r="AX54" i="3"/>
  <c r="J54" i="3"/>
  <c r="BC54" i="3"/>
  <c r="BD54" i="3" s="1"/>
  <c r="L54" i="3"/>
  <c r="G55" i="3" s="1"/>
  <c r="AS59" i="3"/>
  <c r="AQ59" i="3"/>
  <c r="R71" i="3" l="1"/>
  <c r="H55" i="3"/>
  <c r="AH71" i="3"/>
  <c r="BI60" i="3"/>
  <c r="BO60" i="3" s="1"/>
  <c r="AC60" i="3"/>
  <c r="AD60" i="3" s="1"/>
  <c r="Y61" i="3" s="1"/>
  <c r="AA60" i="3"/>
  <c r="AB60" i="3" s="1"/>
  <c r="AY54" i="3"/>
  <c r="BW54" i="3" s="1"/>
  <c r="AT59" i="3"/>
  <c r="AO60" i="3" s="1"/>
  <c r="AR59" i="3"/>
  <c r="BH71" i="3" l="1"/>
  <c r="BN71" i="3" s="1"/>
  <c r="U71" i="3"/>
  <c r="V71" i="3" s="1"/>
  <c r="Q72" i="3" s="1"/>
  <c r="S71" i="3"/>
  <c r="T71" i="3" s="1"/>
  <c r="AP60" i="3"/>
  <c r="BK60" i="3" s="1"/>
  <c r="BQ60" i="3" s="1"/>
  <c r="BJ71" i="3"/>
  <c r="BP71" i="3" s="1"/>
  <c r="AI71" i="3"/>
  <c r="AJ71" i="3" s="1"/>
  <c r="AK71" i="3"/>
  <c r="AL71" i="3" s="1"/>
  <c r="AG72" i="3" s="1"/>
  <c r="Z61" i="3"/>
  <c r="AA61" i="3" s="1"/>
  <c r="AB61" i="3" s="1"/>
  <c r="AN52" i="5"/>
  <c r="BX54" i="3"/>
  <c r="AZ54" i="3"/>
  <c r="BG55" i="3"/>
  <c r="BM55" i="3" s="1"/>
  <c r="BS55" i="3" s="1"/>
  <c r="AW55" i="3"/>
  <c r="I55" i="3"/>
  <c r="K55" i="3"/>
  <c r="AH72" i="3" l="1"/>
  <c r="R72" i="3"/>
  <c r="BI61" i="3"/>
  <c r="BO61" i="3" s="1"/>
  <c r="AC61" i="3"/>
  <c r="AD61" i="3" s="1"/>
  <c r="Y62" i="3" s="1"/>
  <c r="AM53" i="5"/>
  <c r="BV55" i="3"/>
  <c r="AX55" i="3"/>
  <c r="L55" i="3"/>
  <c r="G56" i="3" s="1"/>
  <c r="J55" i="3"/>
  <c r="BC55" i="3"/>
  <c r="BD55" i="3" s="1"/>
  <c r="AQ60" i="3"/>
  <c r="AS60" i="3"/>
  <c r="BJ72" i="3" l="1"/>
  <c r="BP72" i="3" s="1"/>
  <c r="AK72" i="3"/>
  <c r="AL72" i="3" s="1"/>
  <c r="AI72" i="3"/>
  <c r="AJ72" i="3" s="1"/>
  <c r="BH72" i="3"/>
  <c r="BN72" i="3" s="1"/>
  <c r="S72" i="3"/>
  <c r="U72" i="3"/>
  <c r="H56" i="3"/>
  <c r="Z62" i="3"/>
  <c r="AY55" i="3"/>
  <c r="BW55" i="3" s="1"/>
  <c r="AR60" i="3"/>
  <c r="AT60" i="3"/>
  <c r="AO61" i="3" s="1"/>
  <c r="AG73" i="3" l="1"/>
  <c r="AH73" i="3" s="1"/>
  <c r="V72" i="3"/>
  <c r="Q73" i="3" s="1"/>
  <c r="T72" i="3"/>
  <c r="AP61" i="3"/>
  <c r="BK61" i="3" s="1"/>
  <c r="BQ61" i="3" s="1"/>
  <c r="BI62" i="3"/>
  <c r="BO62" i="3" s="1"/>
  <c r="AC62" i="3"/>
  <c r="AD62" i="3" s="1"/>
  <c r="Y63" i="3" s="1"/>
  <c r="AA62" i="3"/>
  <c r="AB62" i="3" s="1"/>
  <c r="AN53" i="5"/>
  <c r="BX55" i="3"/>
  <c r="AZ55" i="3"/>
  <c r="BG56" i="3"/>
  <c r="BM56" i="3" s="1"/>
  <c r="BS56" i="3" s="1"/>
  <c r="AW56" i="3"/>
  <c r="K56" i="3"/>
  <c r="I56" i="3"/>
  <c r="BJ73" i="3" l="1"/>
  <c r="BP73" i="3" s="1"/>
  <c r="AI73" i="3"/>
  <c r="AJ73" i="3" s="1"/>
  <c r="AK73" i="3"/>
  <c r="AL73" i="3" s="1"/>
  <c r="AG74" i="3" s="1"/>
  <c r="AH74" i="3" s="1"/>
  <c r="R73" i="3"/>
  <c r="Z63" i="3"/>
  <c r="AM54" i="5"/>
  <c r="BV56" i="3"/>
  <c r="AX56" i="3"/>
  <c r="J56" i="3"/>
  <c r="L56" i="3"/>
  <c r="G57" i="3" s="1"/>
  <c r="BC56" i="3"/>
  <c r="BD56" i="3" s="1"/>
  <c r="AQ61" i="3"/>
  <c r="AR61" i="3" s="1"/>
  <c r="AS61" i="3"/>
  <c r="AT61" i="3" s="1"/>
  <c r="AO62" i="3" s="1"/>
  <c r="BH73" i="3" l="1"/>
  <c r="BN73" i="3" s="1"/>
  <c r="U73" i="3"/>
  <c r="S73" i="3"/>
  <c r="Y1" i="3"/>
  <c r="AP62" i="3"/>
  <c r="BK62" i="3" s="1"/>
  <c r="BQ62" i="3" s="1"/>
  <c r="H57" i="3"/>
  <c r="BI63" i="3"/>
  <c r="BO63" i="3" s="1"/>
  <c r="AA63" i="3"/>
  <c r="AB63" i="3" s="1"/>
  <c r="AB1" i="3" s="1"/>
  <c r="AC63" i="3"/>
  <c r="AD63" i="3" s="1"/>
  <c r="Y64" i="3" s="1"/>
  <c r="BJ74" i="3"/>
  <c r="BP74" i="3" s="1"/>
  <c r="AK74" i="3"/>
  <c r="AL74" i="3" s="1"/>
  <c r="AG75" i="3" s="1"/>
  <c r="AI74" i="3"/>
  <c r="AJ74" i="3" s="1"/>
  <c r="AY56" i="3"/>
  <c r="BW56" i="3" s="1"/>
  <c r="T73" i="3" l="1"/>
  <c r="V73" i="3"/>
  <c r="Q74" i="3" s="1"/>
  <c r="AH75" i="3"/>
  <c r="Z64" i="3"/>
  <c r="AN54" i="5"/>
  <c r="BX56" i="3"/>
  <c r="AZ56" i="3"/>
  <c r="BG57" i="3"/>
  <c r="BM57" i="3" s="1"/>
  <c r="BS57" i="3" s="1"/>
  <c r="AW57" i="3"/>
  <c r="I57" i="3"/>
  <c r="K57" i="3"/>
  <c r="AS62" i="3"/>
  <c r="AT62" i="3" s="1"/>
  <c r="AO63" i="3" s="1"/>
  <c r="AQ62" i="3"/>
  <c r="AR62" i="3" s="1"/>
  <c r="R74" i="3" l="1"/>
  <c r="AO1" i="3"/>
  <c r="AK75" i="3"/>
  <c r="AL75" i="3" s="1"/>
  <c r="AG76" i="3" s="1"/>
  <c r="AI75" i="3"/>
  <c r="AJ75" i="3" s="1"/>
  <c r="BJ75" i="3"/>
  <c r="BP75" i="3" s="1"/>
  <c r="AC64" i="3"/>
  <c r="AD64" i="3" s="1"/>
  <c r="Y65" i="3" s="1"/>
  <c r="AA64" i="3"/>
  <c r="AB64" i="3" s="1"/>
  <c r="BI64" i="3"/>
  <c r="BO64" i="3" s="1"/>
  <c r="AM55" i="5"/>
  <c r="BV57" i="3"/>
  <c r="AX57" i="3"/>
  <c r="J57" i="3"/>
  <c r="BC57" i="3"/>
  <c r="BD57" i="3" s="1"/>
  <c r="L57" i="3"/>
  <c r="G58" i="3" s="1"/>
  <c r="BH74" i="3" l="1"/>
  <c r="BN74" i="3" s="1"/>
  <c r="S74" i="3"/>
  <c r="U74" i="3"/>
  <c r="Z65" i="3"/>
  <c r="BI65" i="3" s="1"/>
  <c r="BO65" i="3" s="1"/>
  <c r="AH76" i="3"/>
  <c r="H58" i="3"/>
  <c r="AY57" i="3"/>
  <c r="BW57" i="3" s="1"/>
  <c r="AP63" i="3"/>
  <c r="BK63" i="3" s="1"/>
  <c r="BQ63" i="3" s="1"/>
  <c r="T74" i="3" l="1"/>
  <c r="V74" i="3"/>
  <c r="AI76" i="3"/>
  <c r="AJ76" i="3" s="1"/>
  <c r="BJ76" i="3"/>
  <c r="BP76" i="3" s="1"/>
  <c r="AK76" i="3"/>
  <c r="AL76" i="3" s="1"/>
  <c r="AG77" i="3" s="1"/>
  <c r="AN55" i="5"/>
  <c r="BX57" i="3"/>
  <c r="AZ57" i="3"/>
  <c r="BG58" i="3"/>
  <c r="BM58" i="3" s="1"/>
  <c r="BS58" i="3" s="1"/>
  <c r="AW58" i="3"/>
  <c r="I58" i="3"/>
  <c r="K58" i="3"/>
  <c r="AA65" i="3"/>
  <c r="AB65" i="3" s="1"/>
  <c r="AC65" i="3"/>
  <c r="AS63" i="3"/>
  <c r="AT63" i="3" s="1"/>
  <c r="AO64" i="3" s="1"/>
  <c r="AQ63" i="3"/>
  <c r="AR63" i="3" s="1"/>
  <c r="Q75" i="3" l="1"/>
  <c r="R75" i="3" s="1"/>
  <c r="AH77" i="3"/>
  <c r="AP64" i="3"/>
  <c r="BK64" i="3" s="1"/>
  <c r="BQ64" i="3" s="1"/>
  <c r="AM56" i="5"/>
  <c r="BV58" i="3"/>
  <c r="AX58" i="3"/>
  <c r="BC58" i="3"/>
  <c r="BD58" i="3" s="1"/>
  <c r="L58" i="3"/>
  <c r="G59" i="3" s="1"/>
  <c r="J58" i="3"/>
  <c r="AD65" i="3"/>
  <c r="Y66" i="3" s="1"/>
  <c r="AR1" i="3"/>
  <c r="BH75" i="3" l="1"/>
  <c r="BN75" i="3" s="1"/>
  <c r="S75" i="3"/>
  <c r="T75" i="3" s="1"/>
  <c r="U75" i="3"/>
  <c r="V75" i="3" s="1"/>
  <c r="AI77" i="3"/>
  <c r="AJ77" i="3" s="1"/>
  <c r="BJ77" i="3"/>
  <c r="BP77" i="3" s="1"/>
  <c r="AK77" i="3"/>
  <c r="AL77" i="3" s="1"/>
  <c r="H59" i="3"/>
  <c r="AY58" i="3"/>
  <c r="BW58" i="3" s="1"/>
  <c r="Z66" i="3"/>
  <c r="BI66" i="3" s="1"/>
  <c r="BO66" i="3" s="1"/>
  <c r="AQ64" i="3"/>
  <c r="AR64" i="3" s="1"/>
  <c r="AS64" i="3"/>
  <c r="AT64" i="3" s="1"/>
  <c r="AO65" i="3" s="1"/>
  <c r="Q76" i="3" l="1"/>
  <c r="R76" i="3" s="1"/>
  <c r="AG78" i="3"/>
  <c r="AH78" i="3" s="1"/>
  <c r="AN56" i="5"/>
  <c r="BX58" i="3"/>
  <c r="AZ58" i="3"/>
  <c r="AP65" i="3"/>
  <c r="BG59" i="3"/>
  <c r="BM59" i="3" s="1"/>
  <c r="BS59" i="3" s="1"/>
  <c r="AW59" i="3"/>
  <c r="K59" i="3"/>
  <c r="I59" i="3"/>
  <c r="AA66" i="3"/>
  <c r="AB66" i="3" s="1"/>
  <c r="AC66" i="3"/>
  <c r="BH76" i="3" l="1"/>
  <c r="BN76" i="3" s="1"/>
  <c r="S76" i="3"/>
  <c r="T76" i="3" s="1"/>
  <c r="U76" i="3"/>
  <c r="BJ78" i="3"/>
  <c r="BP78" i="3" s="1"/>
  <c r="AK78" i="3"/>
  <c r="AL78" i="3" s="1"/>
  <c r="AG79" i="3" s="1"/>
  <c r="AH79" i="3" s="1"/>
  <c r="BJ79" i="3" s="1"/>
  <c r="BP79" i="3" s="1"/>
  <c r="AI78" i="3"/>
  <c r="AJ78" i="3" s="1"/>
  <c r="V76" i="3"/>
  <c r="AM57" i="5"/>
  <c r="BV59" i="3"/>
  <c r="AX59" i="3"/>
  <c r="AS65" i="3"/>
  <c r="AT65" i="3" s="1"/>
  <c r="AO66" i="3" s="1"/>
  <c r="BK65" i="3"/>
  <c r="BQ65" i="3" s="1"/>
  <c r="J59" i="3"/>
  <c r="L59" i="3"/>
  <c r="G60" i="3" s="1"/>
  <c r="BC59" i="3"/>
  <c r="BD59" i="3" s="1"/>
  <c r="AQ65" i="3"/>
  <c r="AR65" i="3" s="1"/>
  <c r="AD66" i="3"/>
  <c r="Y67" i="3" s="1"/>
  <c r="Q77" i="3" l="1"/>
  <c r="R77" i="3" s="1"/>
  <c r="AK79" i="3"/>
  <c r="AL79" i="3" s="1"/>
  <c r="AG80" i="3" s="1"/>
  <c r="AI79" i="3"/>
  <c r="AJ79" i="3" s="1"/>
  <c r="AP66" i="3"/>
  <c r="BK66" i="3" s="1"/>
  <c r="BQ66" i="3" s="1"/>
  <c r="H60" i="3"/>
  <c r="AY59" i="3"/>
  <c r="BW59" i="3" s="1"/>
  <c r="Z67" i="3"/>
  <c r="BI67" i="3" s="1"/>
  <c r="BO67" i="3" s="1"/>
  <c r="U77" i="3" l="1"/>
  <c r="V77" i="3" s="1"/>
  <c r="S77" i="3"/>
  <c r="T77" i="3" s="1"/>
  <c r="BH77" i="3"/>
  <c r="BN77" i="3" s="1"/>
  <c r="AH80" i="3"/>
  <c r="AN57" i="5"/>
  <c r="BX59" i="3"/>
  <c r="AZ59" i="3"/>
  <c r="BG60" i="3"/>
  <c r="BM60" i="3" s="1"/>
  <c r="BS60" i="3" s="1"/>
  <c r="AW60" i="3"/>
  <c r="I60" i="3"/>
  <c r="K60" i="3"/>
  <c r="AS66" i="3"/>
  <c r="AT66" i="3" s="1"/>
  <c r="AO67" i="3" s="1"/>
  <c r="AQ66" i="3"/>
  <c r="AR66" i="3" s="1"/>
  <c r="AA67" i="3"/>
  <c r="AB67" i="3" s="1"/>
  <c r="AC67" i="3"/>
  <c r="Q78" i="3" l="1"/>
  <c r="R78" i="3" s="1"/>
  <c r="AI80" i="3"/>
  <c r="AJ80" i="3" s="1"/>
  <c r="AK80" i="3"/>
  <c r="AL80" i="3" s="1"/>
  <c r="AG81" i="3" s="1"/>
  <c r="AH81" i="3" s="1"/>
  <c r="BJ81" i="3" s="1"/>
  <c r="BP81" i="3" s="1"/>
  <c r="BJ80" i="3"/>
  <c r="BP80" i="3" s="1"/>
  <c r="AP67" i="3"/>
  <c r="BK67" i="3" s="1"/>
  <c r="BQ67" i="3" s="1"/>
  <c r="AM58" i="5"/>
  <c r="BV60" i="3"/>
  <c r="AX60" i="3"/>
  <c r="J60" i="3"/>
  <c r="L60" i="3"/>
  <c r="G61" i="3" s="1"/>
  <c r="BC60" i="3"/>
  <c r="BD60" i="3" s="1"/>
  <c r="AD67" i="3"/>
  <c r="Y68" i="3" s="1"/>
  <c r="BH78" i="3" l="1"/>
  <c r="BN78" i="3" s="1"/>
  <c r="U78" i="3"/>
  <c r="S78" i="3"/>
  <c r="H61" i="3"/>
  <c r="AK81" i="3"/>
  <c r="AL81" i="3" s="1"/>
  <c r="AG82" i="3" s="1"/>
  <c r="AI81" i="3"/>
  <c r="AJ81" i="3" s="1"/>
  <c r="AY60" i="3"/>
  <c r="BW60" i="3" s="1"/>
  <c r="AS67" i="3"/>
  <c r="AT67" i="3" s="1"/>
  <c r="AO68" i="3" s="1"/>
  <c r="AQ67" i="3"/>
  <c r="AR67" i="3" s="1"/>
  <c r="Z68" i="3"/>
  <c r="BI68" i="3" s="1"/>
  <c r="BO68" i="3" s="1"/>
  <c r="T78" i="3" l="1"/>
  <c r="V78" i="3"/>
  <c r="AH82" i="3"/>
  <c r="BJ82" i="3" s="1"/>
  <c r="BP82" i="3" s="1"/>
  <c r="AP68" i="3"/>
  <c r="BK68" i="3" s="1"/>
  <c r="BQ68" i="3" s="1"/>
  <c r="AN58" i="5"/>
  <c r="BX60" i="3"/>
  <c r="AZ60" i="3"/>
  <c r="BG61" i="3"/>
  <c r="BM61" i="3" s="1"/>
  <c r="BS61" i="3" s="1"/>
  <c r="AW61" i="3"/>
  <c r="I61" i="3"/>
  <c r="K61" i="3"/>
  <c r="AA68" i="3"/>
  <c r="AB68" i="3" s="1"/>
  <c r="AC68" i="3"/>
  <c r="Q79" i="3" l="1"/>
  <c r="R79" i="3" s="1"/>
  <c r="AI82" i="3"/>
  <c r="AJ82" i="3" s="1"/>
  <c r="AK82" i="3"/>
  <c r="AL82" i="3" s="1"/>
  <c r="AG83" i="3" s="1"/>
  <c r="AM59" i="5"/>
  <c r="BV61" i="3"/>
  <c r="AQ68" i="3"/>
  <c r="AR68" i="3" s="1"/>
  <c r="AS68" i="3"/>
  <c r="AT68" i="3" s="1"/>
  <c r="AO69" i="3" s="1"/>
  <c r="AX61" i="3"/>
  <c r="L61" i="3"/>
  <c r="G62" i="3" s="1"/>
  <c r="J61" i="3"/>
  <c r="BC61" i="3"/>
  <c r="BD61" i="3" s="1"/>
  <c r="AD68" i="3"/>
  <c r="Y69" i="3" s="1"/>
  <c r="BH79" i="3" l="1"/>
  <c r="BN79" i="3" s="1"/>
  <c r="S79" i="3"/>
  <c r="U79" i="3"/>
  <c r="AH83" i="3"/>
  <c r="AP69" i="3"/>
  <c r="AY61" i="3"/>
  <c r="BW61" i="3" s="1"/>
  <c r="Z69" i="3"/>
  <c r="BI69" i="3" s="1"/>
  <c r="BO69" i="3" s="1"/>
  <c r="V79" i="3" l="1"/>
  <c r="T79" i="3"/>
  <c r="AK83" i="3"/>
  <c r="AL83" i="3" s="1"/>
  <c r="BJ83" i="3"/>
  <c r="BP83" i="3" s="1"/>
  <c r="AI83" i="3"/>
  <c r="AJ83" i="3" s="1"/>
  <c r="BK69" i="3"/>
  <c r="BQ69" i="3" s="1"/>
  <c r="AS69" i="3"/>
  <c r="AT69" i="3" s="1"/>
  <c r="AO70" i="3" s="1"/>
  <c r="AQ69" i="3"/>
  <c r="AR69" i="3" s="1"/>
  <c r="AN59" i="5"/>
  <c r="BX61" i="3"/>
  <c r="AZ61" i="3"/>
  <c r="H62" i="3"/>
  <c r="AA69" i="3"/>
  <c r="AB69" i="3" s="1"/>
  <c r="AC69" i="3"/>
  <c r="Q80" i="3" l="1"/>
  <c r="R80" i="3" s="1"/>
  <c r="AG84" i="3"/>
  <c r="AH84" i="3" s="1"/>
  <c r="AP70" i="3"/>
  <c r="BG62" i="3"/>
  <c r="BM62" i="3" s="1"/>
  <c r="BS62" i="3" s="1"/>
  <c r="AW62" i="3"/>
  <c r="K62" i="3"/>
  <c r="I62" i="3"/>
  <c r="AD69" i="3"/>
  <c r="Y70" i="3" s="1"/>
  <c r="BH80" i="3" l="1"/>
  <c r="BN80" i="3" s="1"/>
  <c r="U80" i="3"/>
  <c r="S80" i="3"/>
  <c r="AK84" i="3"/>
  <c r="AI84" i="3"/>
  <c r="BJ84" i="3"/>
  <c r="BP84" i="3" s="1"/>
  <c r="BK70" i="3"/>
  <c r="BQ70" i="3" s="1"/>
  <c r="AS70" i="3"/>
  <c r="AT70" i="3" s="1"/>
  <c r="AO71" i="3" s="1"/>
  <c r="AQ70" i="3"/>
  <c r="AR70" i="3" s="1"/>
  <c r="AM60" i="5"/>
  <c r="BV62" i="3"/>
  <c r="AX62" i="3"/>
  <c r="BC62" i="3"/>
  <c r="BD62" i="3" s="1"/>
  <c r="J62" i="3"/>
  <c r="L62" i="3"/>
  <c r="G63" i="3" s="1"/>
  <c r="Z70" i="3"/>
  <c r="BI70" i="3" s="1"/>
  <c r="BO70" i="3" s="1"/>
  <c r="T80" i="3" l="1"/>
  <c r="V80" i="3"/>
  <c r="AJ84" i="3"/>
  <c r="AL84" i="3"/>
  <c r="AG85" i="3" s="1"/>
  <c r="AY62" i="3"/>
  <c r="BW62" i="3" s="1"/>
  <c r="AP71" i="3"/>
  <c r="BK71" i="3" s="1"/>
  <c r="BQ71" i="3" s="1"/>
  <c r="AA70" i="3"/>
  <c r="AB70" i="3" s="1"/>
  <c r="AC70" i="3"/>
  <c r="Q81" i="3" l="1"/>
  <c r="R81" i="3" s="1"/>
  <c r="AH85" i="3"/>
  <c r="AN60" i="5"/>
  <c r="BX62" i="3"/>
  <c r="AZ62" i="3"/>
  <c r="H63" i="3"/>
  <c r="G1" i="3"/>
  <c r="AS71" i="3"/>
  <c r="AT71" i="3" s="1"/>
  <c r="AO72" i="3" s="1"/>
  <c r="AQ71" i="3"/>
  <c r="AR71" i="3" s="1"/>
  <c r="AD70" i="3"/>
  <c r="Y71" i="3" s="1"/>
  <c r="BH81" i="3" l="1"/>
  <c r="BN81" i="3" s="1"/>
  <c r="S81" i="3"/>
  <c r="U81" i="3"/>
  <c r="BJ85" i="3"/>
  <c r="BP85" i="3" s="1"/>
  <c r="AI85" i="3"/>
  <c r="AK85" i="3"/>
  <c r="AW63" i="3"/>
  <c r="BG63" i="3"/>
  <c r="BM63" i="3" s="1"/>
  <c r="BS63" i="3" s="1"/>
  <c r="I63" i="3"/>
  <c r="K63" i="3"/>
  <c r="Z71" i="3"/>
  <c r="BI71" i="3" s="1"/>
  <c r="BO71" i="3" s="1"/>
  <c r="AP72" i="3"/>
  <c r="BK72" i="3" s="1"/>
  <c r="BQ72" i="3" s="1"/>
  <c r="V81" i="3" l="1"/>
  <c r="T81" i="3"/>
  <c r="AL85" i="3"/>
  <c r="AG86" i="3" s="1"/>
  <c r="AH86" i="3" s="1"/>
  <c r="BJ86" i="3" s="1"/>
  <c r="BP86" i="3" s="1"/>
  <c r="AJ85" i="3"/>
  <c r="AM61" i="5"/>
  <c r="BV63" i="3"/>
  <c r="AX63" i="3"/>
  <c r="L63" i="3"/>
  <c r="G64" i="3" s="1"/>
  <c r="J63" i="3"/>
  <c r="BC63" i="3"/>
  <c r="BD63" i="3" s="1"/>
  <c r="AA71" i="3"/>
  <c r="AB71" i="3" s="1"/>
  <c r="AC71" i="3"/>
  <c r="AS72" i="3"/>
  <c r="AQ72" i="3"/>
  <c r="AI86" i="3" l="1"/>
  <c r="AJ86" i="3" s="1"/>
  <c r="Q82" i="3"/>
  <c r="R82" i="3" s="1"/>
  <c r="AK86" i="3"/>
  <c r="AX1" i="3"/>
  <c r="E21" i="2" s="1"/>
  <c r="J1" i="3"/>
  <c r="AY63" i="3"/>
  <c r="H64" i="3"/>
  <c r="AD71" i="3"/>
  <c r="Y72" i="3" s="1"/>
  <c r="AR72" i="3"/>
  <c r="AT72" i="3"/>
  <c r="AO73" i="3" s="1"/>
  <c r="BH82" i="3" l="1"/>
  <c r="BN82" i="3" s="1"/>
  <c r="U82" i="3"/>
  <c r="S82" i="3"/>
  <c r="AL86" i="3"/>
  <c r="AG87" i="3" s="1"/>
  <c r="AH87" i="3" s="1"/>
  <c r="AK87" i="3" s="1"/>
  <c r="BW63" i="3"/>
  <c r="BG64" i="3"/>
  <c r="BM64" i="3" s="1"/>
  <c r="BS64" i="3" s="1"/>
  <c r="AW64" i="3"/>
  <c r="K64" i="3"/>
  <c r="I64" i="3"/>
  <c r="AZ63" i="3"/>
  <c r="AY1" i="3"/>
  <c r="E22" i="2" s="1"/>
  <c r="E25" i="2" s="1"/>
  <c r="AP73" i="3"/>
  <c r="BK73" i="3" s="1"/>
  <c r="BQ73" i="3" s="1"/>
  <c r="Z72" i="3"/>
  <c r="BI72" i="3" s="1"/>
  <c r="BO72" i="3" s="1"/>
  <c r="V82" i="3" l="1"/>
  <c r="T82" i="3"/>
  <c r="AL87" i="3"/>
  <c r="AG88" i="3" s="1"/>
  <c r="AH88" i="3" s="1"/>
  <c r="BJ88" i="3" s="1"/>
  <c r="BP88" i="3" s="1"/>
  <c r="BJ87" i="3"/>
  <c r="BP87" i="3" s="1"/>
  <c r="AI87" i="3"/>
  <c r="AN61" i="5"/>
  <c r="BX63" i="3"/>
  <c r="AM62" i="5"/>
  <c r="BV64" i="3"/>
  <c r="AX64" i="3"/>
  <c r="AZ1" i="3"/>
  <c r="F25" i="2" s="1"/>
  <c r="BB1" i="3"/>
  <c r="E23" i="2" s="1"/>
  <c r="J64" i="3"/>
  <c r="L64" i="3"/>
  <c r="G65" i="3" s="1"/>
  <c r="BC64" i="3"/>
  <c r="AS73" i="3"/>
  <c r="AT73" i="3" s="1"/>
  <c r="AO74" i="3" s="1"/>
  <c r="AQ73" i="3"/>
  <c r="AR73" i="3" s="1"/>
  <c r="AA72" i="3"/>
  <c r="AB72" i="3" s="1"/>
  <c r="AC72" i="3"/>
  <c r="AK88" i="3" l="1"/>
  <c r="Q83" i="3"/>
  <c r="R83" i="3" s="1"/>
  <c r="AJ87" i="3"/>
  <c r="AI88" i="3"/>
  <c r="AP74" i="3"/>
  <c r="BK74" i="3" s="1"/>
  <c r="BQ74" i="3" s="1"/>
  <c r="H65" i="3"/>
  <c r="AY64" i="3"/>
  <c r="AD72" i="3"/>
  <c r="Y73" i="3" s="1"/>
  <c r="BH83" i="3" l="1"/>
  <c r="BN83" i="3" s="1"/>
  <c r="U83" i="3"/>
  <c r="S83" i="3"/>
  <c r="AL88" i="3"/>
  <c r="AG89" i="3" s="1"/>
  <c r="AH89" i="3" s="1"/>
  <c r="BJ89" i="3" s="1"/>
  <c r="BP89" i="3" s="1"/>
  <c r="AJ88" i="3"/>
  <c r="Z73" i="3"/>
  <c r="BW64" i="3"/>
  <c r="E24" i="2" s="1"/>
  <c r="AZ64" i="3"/>
  <c r="BD64" i="3"/>
  <c r="BD127" i="3" s="1"/>
  <c r="BC1" i="3" s="1"/>
  <c r="E26" i="2" s="1"/>
  <c r="BG65" i="3"/>
  <c r="BM65" i="3" s="1"/>
  <c r="BS65" i="3" s="1"/>
  <c r="AW65" i="3"/>
  <c r="I65" i="3"/>
  <c r="K65" i="3"/>
  <c r="AS74" i="3"/>
  <c r="AQ74" i="3"/>
  <c r="AI89" i="3" l="1"/>
  <c r="AJ89" i="3" s="1"/>
  <c r="AK89" i="3"/>
  <c r="T83" i="3"/>
  <c r="V83" i="3"/>
  <c r="BI73" i="3"/>
  <c r="BO73" i="3" s="1"/>
  <c r="AA73" i="3"/>
  <c r="AB73" i="3" s="1"/>
  <c r="AC73" i="3"/>
  <c r="AD73" i="3" s="1"/>
  <c r="Y74" i="3" s="1"/>
  <c r="AN62" i="5"/>
  <c r="BX64" i="3"/>
  <c r="AM63" i="5"/>
  <c r="BV65" i="3"/>
  <c r="AX65" i="3"/>
  <c r="J65" i="3"/>
  <c r="L65" i="3"/>
  <c r="G66" i="3" s="1"/>
  <c r="BC65" i="3"/>
  <c r="AR74" i="3"/>
  <c r="AT74" i="3"/>
  <c r="AO75" i="3" s="1"/>
  <c r="Q84" i="3" l="1"/>
  <c r="R84" i="3" s="1"/>
  <c r="AL89" i="3"/>
  <c r="AG90" i="3" s="1"/>
  <c r="AH90" i="3" s="1"/>
  <c r="AK90" i="3" s="1"/>
  <c r="AL90" i="3" s="1"/>
  <c r="AG91" i="3" s="1"/>
  <c r="AH91" i="3" s="1"/>
  <c r="BJ91" i="3" s="1"/>
  <c r="BP91" i="3" s="1"/>
  <c r="AP75" i="3"/>
  <c r="BK75" i="3" s="1"/>
  <c r="BQ75" i="3" s="1"/>
  <c r="AY65" i="3"/>
  <c r="BW65" i="3" s="1"/>
  <c r="CE8" i="3" s="1"/>
  <c r="CB7" i="3" s="1"/>
  <c r="E27" i="2" s="1"/>
  <c r="H66" i="3"/>
  <c r="Z74" i="3"/>
  <c r="BI74" i="3" s="1"/>
  <c r="BO74" i="3" s="1"/>
  <c r="BH84" i="3" l="1"/>
  <c r="BN84" i="3" s="1"/>
  <c r="S84" i="3"/>
  <c r="U84" i="3"/>
  <c r="BJ90" i="3"/>
  <c r="BP90" i="3" s="1"/>
  <c r="AI90" i="3"/>
  <c r="AK91" i="3"/>
  <c r="AL91" i="3" s="1"/>
  <c r="AG92" i="3" s="1"/>
  <c r="AH92" i="3" s="1"/>
  <c r="AN63" i="5"/>
  <c r="BX65" i="3"/>
  <c r="AZ65" i="3"/>
  <c r="I66" i="3"/>
  <c r="BG66" i="3"/>
  <c r="BM66" i="3" s="1"/>
  <c r="BS66" i="3" s="1"/>
  <c r="AW66" i="3"/>
  <c r="K66" i="3"/>
  <c r="AA74" i="3"/>
  <c r="AB74" i="3" s="1"/>
  <c r="AC74" i="3"/>
  <c r="AQ75" i="3"/>
  <c r="AS75" i="3"/>
  <c r="AJ90" i="3" l="1"/>
  <c r="AI91" i="3"/>
  <c r="AJ91" i="3" s="1"/>
  <c r="V84" i="3"/>
  <c r="T84" i="3"/>
  <c r="BJ92" i="3"/>
  <c r="BP92" i="3" s="1"/>
  <c r="AK92" i="3"/>
  <c r="AL92" i="3" s="1"/>
  <c r="AG93" i="3" s="1"/>
  <c r="AM64" i="5"/>
  <c r="BV66" i="3"/>
  <c r="AX66" i="3"/>
  <c r="L66" i="3"/>
  <c r="G67" i="3" s="1"/>
  <c r="BC66" i="3"/>
  <c r="J66" i="3"/>
  <c r="AD74" i="3"/>
  <c r="Y75" i="3" s="1"/>
  <c r="AR75" i="3"/>
  <c r="AT75" i="3"/>
  <c r="AO76" i="3" s="1"/>
  <c r="AI92" i="3" l="1"/>
  <c r="AJ92" i="3" s="1"/>
  <c r="Q85" i="3"/>
  <c r="R85" i="3" s="1"/>
  <c r="H67" i="3"/>
  <c r="AH93" i="3"/>
  <c r="AY66" i="3"/>
  <c r="BW66" i="3" s="1"/>
  <c r="AP76" i="3"/>
  <c r="BK76" i="3" s="1"/>
  <c r="BQ76" i="3" s="1"/>
  <c r="Z75" i="3"/>
  <c r="BI75" i="3" s="1"/>
  <c r="BO75" i="3" s="1"/>
  <c r="BH85" i="3" l="1"/>
  <c r="BN85" i="3" s="1"/>
  <c r="S85" i="3"/>
  <c r="U85" i="3"/>
  <c r="V85" i="3" s="1"/>
  <c r="BJ93" i="3"/>
  <c r="BP93" i="3" s="1"/>
  <c r="AK93" i="3"/>
  <c r="AL93" i="3" s="1"/>
  <c r="AG94" i="3" s="1"/>
  <c r="AI93" i="3"/>
  <c r="AJ93" i="3" s="1"/>
  <c r="AN64" i="5"/>
  <c r="BX66" i="3"/>
  <c r="AZ66" i="3"/>
  <c r="K67" i="3"/>
  <c r="AW67" i="3"/>
  <c r="BG67" i="3"/>
  <c r="BM67" i="3" s="1"/>
  <c r="BS67" i="3" s="1"/>
  <c r="I67" i="3"/>
  <c r="AQ76" i="3"/>
  <c r="AR76" i="3" s="1"/>
  <c r="AS76" i="3"/>
  <c r="AT76" i="3" s="1"/>
  <c r="AO77" i="3" s="1"/>
  <c r="AA75" i="3"/>
  <c r="AC75" i="3"/>
  <c r="AD75" i="3" s="1"/>
  <c r="Y76" i="3" s="1"/>
  <c r="T85" i="3" l="1"/>
  <c r="Q86" i="3"/>
  <c r="R86" i="3" s="1"/>
  <c r="AH94" i="3"/>
  <c r="AM65" i="5"/>
  <c r="BV67" i="3"/>
  <c r="AP77" i="3"/>
  <c r="BK77" i="3" s="1"/>
  <c r="BQ77" i="3" s="1"/>
  <c r="AX67" i="3"/>
  <c r="J67" i="3"/>
  <c r="BC67" i="3"/>
  <c r="L67" i="3"/>
  <c r="G68" i="3" s="1"/>
  <c r="AB75" i="3"/>
  <c r="U86" i="3" l="1"/>
  <c r="BH86" i="3"/>
  <c r="BN86" i="3" s="1"/>
  <c r="S86" i="3"/>
  <c r="H68" i="3"/>
  <c r="Z76" i="3"/>
  <c r="BJ94" i="3"/>
  <c r="BP94" i="3" s="1"/>
  <c r="AI94" i="3"/>
  <c r="AJ94" i="3" s="1"/>
  <c r="AK94" i="3"/>
  <c r="AL94" i="3" s="1"/>
  <c r="AG95" i="3" s="1"/>
  <c r="AY67" i="3"/>
  <c r="BW67" i="3" s="1"/>
  <c r="AQ77" i="3"/>
  <c r="AS77" i="3"/>
  <c r="T86" i="3" l="1"/>
  <c r="V86" i="3"/>
  <c r="AH95" i="3"/>
  <c r="AA76" i="3"/>
  <c r="AB76" i="3" s="1"/>
  <c r="BI76" i="3"/>
  <c r="BO76" i="3" s="1"/>
  <c r="AC76" i="3"/>
  <c r="AD76" i="3" s="1"/>
  <c r="AN65" i="5"/>
  <c r="BX67" i="3"/>
  <c r="AZ67" i="3"/>
  <c r="BG68" i="3"/>
  <c r="BM68" i="3" s="1"/>
  <c r="BS68" i="3" s="1"/>
  <c r="AW68" i="3"/>
  <c r="K68" i="3"/>
  <c r="L68" i="3" s="1"/>
  <c r="G69" i="3" s="1"/>
  <c r="I68" i="3"/>
  <c r="AR77" i="3"/>
  <c r="AT77" i="3"/>
  <c r="AO78" i="3" s="1"/>
  <c r="Q87" i="3" l="1"/>
  <c r="R87" i="3" s="1"/>
  <c r="Y77" i="3"/>
  <c r="Z77" i="3" s="1"/>
  <c r="BJ95" i="3"/>
  <c r="BP95" i="3" s="1"/>
  <c r="AI95" i="3"/>
  <c r="AJ95" i="3" s="1"/>
  <c r="AK95" i="3"/>
  <c r="AL95" i="3" s="1"/>
  <c r="AM66" i="5"/>
  <c r="BV68" i="3"/>
  <c r="AX68" i="3"/>
  <c r="J68" i="3"/>
  <c r="BC68" i="3"/>
  <c r="AP78" i="3"/>
  <c r="BK78" i="3" s="1"/>
  <c r="BQ78" i="3" s="1"/>
  <c r="BH87" i="3" l="1"/>
  <c r="BN87" i="3" s="1"/>
  <c r="S87" i="3"/>
  <c r="U87" i="3"/>
  <c r="BI77" i="3"/>
  <c r="BO77" i="3" s="1"/>
  <c r="AC77" i="3"/>
  <c r="AD77" i="3" s="1"/>
  <c r="Y78" i="3" s="1"/>
  <c r="Z78" i="3" s="1"/>
  <c r="BI78" i="3" s="1"/>
  <c r="BO78" i="3" s="1"/>
  <c r="AA77" i="3"/>
  <c r="AB77" i="3" s="1"/>
  <c r="AG96" i="3"/>
  <c r="AH96" i="3" s="1"/>
  <c r="H69" i="3"/>
  <c r="I69" i="3" s="1"/>
  <c r="J69" i="3" s="1"/>
  <c r="AY68" i="3"/>
  <c r="BW68" i="3" s="1"/>
  <c r="AQ78" i="3"/>
  <c r="AR78" i="3" s="1"/>
  <c r="AS78" i="3"/>
  <c r="AT78" i="3" s="1"/>
  <c r="AO79" i="3" s="1"/>
  <c r="V87" i="3" l="1"/>
  <c r="T87" i="3"/>
  <c r="BJ96" i="3"/>
  <c r="BP96" i="3" s="1"/>
  <c r="AI96" i="3"/>
  <c r="AJ96" i="3" s="1"/>
  <c r="AK96" i="3"/>
  <c r="AL96" i="3" s="1"/>
  <c r="BG69" i="3"/>
  <c r="BM69" i="3" s="1"/>
  <c r="BS69" i="3" s="1"/>
  <c r="K69" i="3"/>
  <c r="L69" i="3" s="1"/>
  <c r="G70" i="3" s="1"/>
  <c r="AW69" i="3"/>
  <c r="AM67" i="5" s="1"/>
  <c r="AN66" i="5"/>
  <c r="BX68" i="3"/>
  <c r="AC78" i="3"/>
  <c r="AD78" i="3" s="1"/>
  <c r="Y79" i="3" s="1"/>
  <c r="AA78" i="3"/>
  <c r="AB78" i="3" s="1"/>
  <c r="AZ68" i="3"/>
  <c r="AP79" i="3"/>
  <c r="BK79" i="3" s="1"/>
  <c r="BQ79" i="3" s="1"/>
  <c r="AY69" i="3"/>
  <c r="Q88" i="3" l="1"/>
  <c r="R88" i="3" s="1"/>
  <c r="AG97" i="3"/>
  <c r="AH97" i="3" s="1"/>
  <c r="BC69" i="3"/>
  <c r="BV69" i="3"/>
  <c r="BW69" i="3" s="1"/>
  <c r="AX69" i="3"/>
  <c r="AZ69" i="3" s="1"/>
  <c r="Z79" i="3"/>
  <c r="AA79" i="3" s="1"/>
  <c r="AB79" i="3" s="1"/>
  <c r="H70" i="3"/>
  <c r="AS79" i="3"/>
  <c r="AT79" i="3" s="1"/>
  <c r="AO80" i="3" s="1"/>
  <c r="AQ79" i="3"/>
  <c r="AR79" i="3" s="1"/>
  <c r="BH88" i="3" l="1"/>
  <c r="BN88" i="3" s="1"/>
  <c r="S88" i="3"/>
  <c r="U88" i="3"/>
  <c r="BJ97" i="3"/>
  <c r="BP97" i="3" s="1"/>
  <c r="AI97" i="3"/>
  <c r="AJ97" i="3" s="1"/>
  <c r="AK97" i="3"/>
  <c r="AL97" i="3" s="1"/>
  <c r="AG98" i="3" s="1"/>
  <c r="AH98" i="3" s="1"/>
  <c r="BJ98" i="3" s="1"/>
  <c r="BP98" i="3" s="1"/>
  <c r="AP80" i="3"/>
  <c r="BK80" i="3" s="1"/>
  <c r="BQ80" i="3" s="1"/>
  <c r="BI79" i="3"/>
  <c r="BO79" i="3" s="1"/>
  <c r="AC79" i="3"/>
  <c r="AD79" i="3" s="1"/>
  <c r="Y80" i="3" s="1"/>
  <c r="AN67" i="5"/>
  <c r="BX69" i="3"/>
  <c r="BG70" i="3"/>
  <c r="BM70" i="3" s="1"/>
  <c r="BS70" i="3" s="1"/>
  <c r="AW70" i="3"/>
  <c r="I70" i="3"/>
  <c r="K70" i="3"/>
  <c r="T88" i="3" l="1"/>
  <c r="V88" i="3"/>
  <c r="Q89" i="3" s="1"/>
  <c r="R89" i="3" s="1"/>
  <c r="BH89" i="3" s="1"/>
  <c r="BN89" i="3" s="1"/>
  <c r="AK98" i="3"/>
  <c r="AL98" i="3" s="1"/>
  <c r="AG99" i="3" s="1"/>
  <c r="AH99" i="3" s="1"/>
  <c r="AI98" i="3"/>
  <c r="AJ98" i="3" s="1"/>
  <c r="Z80" i="3"/>
  <c r="AM68" i="5"/>
  <c r="BV70" i="3"/>
  <c r="AS80" i="3"/>
  <c r="AT80" i="3" s="1"/>
  <c r="AO81" i="3" s="1"/>
  <c r="AQ80" i="3"/>
  <c r="AR80" i="3" s="1"/>
  <c r="AX70" i="3"/>
  <c r="L70" i="3"/>
  <c r="G71" i="3" s="1"/>
  <c r="J70" i="3"/>
  <c r="BC70" i="3"/>
  <c r="S89" i="3" l="1"/>
  <c r="U89" i="3"/>
  <c r="BJ99" i="3"/>
  <c r="BP99" i="3" s="1"/>
  <c r="AI99" i="3"/>
  <c r="AJ99" i="3" s="1"/>
  <c r="AK99" i="3"/>
  <c r="AL99" i="3" s="1"/>
  <c r="AG100" i="3" s="1"/>
  <c r="AH100" i="3" s="1"/>
  <c r="BJ100" i="3" s="1"/>
  <c r="BP100" i="3" s="1"/>
  <c r="AP81" i="3"/>
  <c r="H71" i="3"/>
  <c r="BI80" i="3"/>
  <c r="BO80" i="3" s="1"/>
  <c r="AC80" i="3"/>
  <c r="AD80" i="3" s="1"/>
  <c r="Y81" i="3" s="1"/>
  <c r="AA80" i="3"/>
  <c r="AB80" i="3" s="1"/>
  <c r="AY70" i="3"/>
  <c r="BW70" i="3" s="1"/>
  <c r="V89" i="3" l="1"/>
  <c r="T89" i="3"/>
  <c r="Z81" i="3"/>
  <c r="AN68" i="5"/>
  <c r="BX70" i="3"/>
  <c r="AZ70" i="3"/>
  <c r="AQ81" i="3"/>
  <c r="AR81" i="3" s="1"/>
  <c r="BK81" i="3"/>
  <c r="BQ81" i="3" s="1"/>
  <c r="K71" i="3"/>
  <c r="L71" i="3" s="1"/>
  <c r="G72" i="3" s="1"/>
  <c r="AW71" i="3"/>
  <c r="BG71" i="3"/>
  <c r="BM71" i="3" s="1"/>
  <c r="BS71" i="3" s="1"/>
  <c r="I71" i="3"/>
  <c r="AS81" i="3"/>
  <c r="AT81" i="3" s="1"/>
  <c r="AO82" i="3" s="1"/>
  <c r="AK100" i="3"/>
  <c r="AL100" i="3" s="1"/>
  <c r="AG101" i="3" s="1"/>
  <c r="AI100" i="3"/>
  <c r="Q90" i="3" l="1"/>
  <c r="R90" i="3" s="1"/>
  <c r="AP82" i="3"/>
  <c r="BK82" i="3" s="1"/>
  <c r="BQ82" i="3" s="1"/>
  <c r="BI81" i="3"/>
  <c r="BO81" i="3" s="1"/>
  <c r="AC81" i="3"/>
  <c r="AD81" i="3" s="1"/>
  <c r="Y82" i="3" s="1"/>
  <c r="AA81" i="3"/>
  <c r="AB81" i="3" s="1"/>
  <c r="AM69" i="5"/>
  <c r="BV71" i="3"/>
  <c r="AX71" i="3"/>
  <c r="BC71" i="3"/>
  <c r="J71" i="3"/>
  <c r="AJ100" i="3"/>
  <c r="BH90" i="3" l="1"/>
  <c r="BN90" i="3" s="1"/>
  <c r="U90" i="3"/>
  <c r="S90" i="3"/>
  <c r="H72" i="3"/>
  <c r="Z82" i="3"/>
  <c r="AY71" i="3"/>
  <c r="BW71" i="3" s="1"/>
  <c r="AQ82" i="3"/>
  <c r="AR82" i="3" s="1"/>
  <c r="AS82" i="3"/>
  <c r="AT82" i="3" s="1"/>
  <c r="AO83" i="3" s="1"/>
  <c r="AH101" i="3"/>
  <c r="BJ101" i="3" s="1"/>
  <c r="BP101" i="3" s="1"/>
  <c r="T90" i="3" l="1"/>
  <c r="V90" i="3"/>
  <c r="Q91" i="3" s="1"/>
  <c r="R91" i="3" s="1"/>
  <c r="BH91" i="3" s="1"/>
  <c r="BN91" i="3" s="1"/>
  <c r="I72" i="3"/>
  <c r="J72" i="3" s="1"/>
  <c r="K72" i="3"/>
  <c r="L72" i="3" s="1"/>
  <c r="G73" i="3" s="1"/>
  <c r="AW72" i="3"/>
  <c r="BV72" i="3" s="1"/>
  <c r="BG72" i="3"/>
  <c r="BM72" i="3" s="1"/>
  <c r="BS72" i="3" s="1"/>
  <c r="AA82" i="3"/>
  <c r="AB82" i="3" s="1"/>
  <c r="BI82" i="3"/>
  <c r="BO82" i="3" s="1"/>
  <c r="AC82" i="3"/>
  <c r="AD82" i="3" s="1"/>
  <c r="Y83" i="3" s="1"/>
  <c r="AN69" i="5"/>
  <c r="BX71" i="3"/>
  <c r="AP83" i="3"/>
  <c r="BK83" i="3" s="1"/>
  <c r="BQ83" i="3" s="1"/>
  <c r="AZ71" i="3"/>
  <c r="AK101" i="3"/>
  <c r="AL101" i="3" s="1"/>
  <c r="AG102" i="3" s="1"/>
  <c r="AI101" i="3"/>
  <c r="U91" i="3" l="1"/>
  <c r="S91" i="3"/>
  <c r="AM70" i="5"/>
  <c r="H73" i="3"/>
  <c r="BC72" i="3"/>
  <c r="AX72" i="3"/>
  <c r="AY72" i="3"/>
  <c r="BW72" i="3" s="1"/>
  <c r="Z83" i="3"/>
  <c r="BI83" i="3" s="1"/>
  <c r="BO83" i="3" s="1"/>
  <c r="AJ101" i="3"/>
  <c r="AS83" i="3"/>
  <c r="AQ83" i="3"/>
  <c r="T91" i="3" l="1"/>
  <c r="V91" i="3"/>
  <c r="Q92" i="3" s="1"/>
  <c r="R92" i="3" s="1"/>
  <c r="BH92" i="3" s="1"/>
  <c r="BN92" i="3" s="1"/>
  <c r="AN70" i="5"/>
  <c r="BX72" i="3"/>
  <c r="AZ72" i="3"/>
  <c r="BG73" i="3"/>
  <c r="BM73" i="3" s="1"/>
  <c r="BS73" i="3" s="1"/>
  <c r="AW73" i="3"/>
  <c r="K73" i="3"/>
  <c r="I73" i="3"/>
  <c r="AA83" i="3"/>
  <c r="AC83" i="3"/>
  <c r="AH102" i="3"/>
  <c r="BJ102" i="3" s="1"/>
  <c r="BP102" i="3" s="1"/>
  <c r="AR83" i="3"/>
  <c r="AT83" i="3"/>
  <c r="AO84" i="3" s="1"/>
  <c r="S92" i="3" l="1"/>
  <c r="U92" i="3"/>
  <c r="AM71" i="5"/>
  <c r="BV73" i="3"/>
  <c r="AX73" i="3"/>
  <c r="J73" i="3"/>
  <c r="L73" i="3"/>
  <c r="G74" i="3" s="1"/>
  <c r="BC73" i="3"/>
  <c r="AP84" i="3"/>
  <c r="BK84" i="3" s="1"/>
  <c r="BQ84" i="3" s="1"/>
  <c r="AD83" i="3"/>
  <c r="Y84" i="3" s="1"/>
  <c r="AB83" i="3"/>
  <c r="AK102" i="3"/>
  <c r="AL102" i="3" s="1"/>
  <c r="AG103" i="3" s="1"/>
  <c r="AI102" i="3"/>
  <c r="V92" i="3" l="1"/>
  <c r="Q93" i="3" s="1"/>
  <c r="R93" i="3" s="1"/>
  <c r="BH93" i="3" s="1"/>
  <c r="BN93" i="3" s="1"/>
  <c r="T92" i="3"/>
  <c r="Z84" i="3"/>
  <c r="BI84" i="3" s="1"/>
  <c r="BO84" i="3" s="1"/>
  <c r="H74" i="3"/>
  <c r="AY73" i="3"/>
  <c r="BW73" i="3" s="1"/>
  <c r="AQ84" i="3"/>
  <c r="AR84" i="3" s="1"/>
  <c r="AS84" i="3"/>
  <c r="AT84" i="3" s="1"/>
  <c r="AO85" i="3" s="1"/>
  <c r="AJ102" i="3"/>
  <c r="S93" i="3" l="1"/>
  <c r="T93" i="3" s="1"/>
  <c r="U93" i="3"/>
  <c r="AP85" i="3"/>
  <c r="BK85" i="3" s="1"/>
  <c r="BQ85" i="3" s="1"/>
  <c r="AN71" i="5"/>
  <c r="BX73" i="3"/>
  <c r="AC84" i="3"/>
  <c r="AD84" i="3" s="1"/>
  <c r="Y85" i="3" s="1"/>
  <c r="AA84" i="3"/>
  <c r="AB84" i="3" s="1"/>
  <c r="AZ73" i="3"/>
  <c r="BG74" i="3"/>
  <c r="BM74" i="3" s="1"/>
  <c r="BS74" i="3" s="1"/>
  <c r="AW74" i="3"/>
  <c r="I74" i="3"/>
  <c r="K74" i="3"/>
  <c r="AH103" i="3"/>
  <c r="BJ103" i="3" s="1"/>
  <c r="BP103" i="3" s="1"/>
  <c r="V93" i="3" l="1"/>
  <c r="Q94" i="3" s="1"/>
  <c r="R94" i="3" s="1"/>
  <c r="U94" i="3" s="1"/>
  <c r="Z85" i="3"/>
  <c r="AA85" i="3" s="1"/>
  <c r="AB85" i="3" s="1"/>
  <c r="AM72" i="5"/>
  <c r="BV74" i="3"/>
  <c r="AX74" i="3"/>
  <c r="BC74" i="3"/>
  <c r="L74" i="3"/>
  <c r="G75" i="3" s="1"/>
  <c r="J74" i="3"/>
  <c r="AS85" i="3"/>
  <c r="AQ85" i="3"/>
  <c r="AK103" i="3"/>
  <c r="AL103" i="3" s="1"/>
  <c r="AG104" i="3" s="1"/>
  <c r="AI103" i="3"/>
  <c r="V94" i="3" l="1"/>
  <c r="Q95" i="3" s="1"/>
  <c r="R95" i="3" s="1"/>
  <c r="BH95" i="3" s="1"/>
  <c r="BN95" i="3" s="1"/>
  <c r="BH94" i="3"/>
  <c r="BN94" i="3" s="1"/>
  <c r="S94" i="3"/>
  <c r="H75" i="3"/>
  <c r="BI85" i="3"/>
  <c r="BO85" i="3" s="1"/>
  <c r="AC85" i="3"/>
  <c r="AD85" i="3" s="1"/>
  <c r="Y86" i="3" s="1"/>
  <c r="AY74" i="3"/>
  <c r="BW74" i="3" s="1"/>
  <c r="AR85" i="3"/>
  <c r="AJ103" i="3"/>
  <c r="AT85" i="3"/>
  <c r="AO86" i="3" s="1"/>
  <c r="U95" i="3" l="1"/>
  <c r="T94" i="3"/>
  <c r="S95" i="3"/>
  <c r="AP86" i="3"/>
  <c r="BK86" i="3" s="1"/>
  <c r="BQ86" i="3" s="1"/>
  <c r="Z86" i="3"/>
  <c r="AN72" i="5"/>
  <c r="BX74" i="3"/>
  <c r="AZ74" i="3"/>
  <c r="AH104" i="3"/>
  <c r="BG75" i="3"/>
  <c r="BM75" i="3" s="1"/>
  <c r="BS75" i="3" s="1"/>
  <c r="AW75" i="3"/>
  <c r="K75" i="3"/>
  <c r="I75" i="3"/>
  <c r="T95" i="3" l="1"/>
  <c r="V95" i="3"/>
  <c r="Q96" i="3" s="1"/>
  <c r="R96" i="3" s="1"/>
  <c r="BH96" i="3" s="1"/>
  <c r="BN96" i="3" s="1"/>
  <c r="BI86" i="3"/>
  <c r="BO86" i="3" s="1"/>
  <c r="AC86" i="3"/>
  <c r="AD86" i="3" s="1"/>
  <c r="Y87" i="3" s="1"/>
  <c r="AA86" i="3"/>
  <c r="AB86" i="3" s="1"/>
  <c r="AM73" i="5"/>
  <c r="BV75" i="3"/>
  <c r="BJ104" i="3"/>
  <c r="BP104" i="3" s="1"/>
  <c r="AK104" i="3"/>
  <c r="AL104" i="3" s="1"/>
  <c r="AG105" i="3" s="1"/>
  <c r="AI104" i="3"/>
  <c r="AJ104" i="3" s="1"/>
  <c r="AX75" i="3"/>
  <c r="L75" i="3"/>
  <c r="G76" i="3" s="1"/>
  <c r="J75" i="3"/>
  <c r="BC75" i="3"/>
  <c r="AS86" i="3"/>
  <c r="AQ86" i="3"/>
  <c r="U96" i="3" l="1"/>
  <c r="V96" i="3" s="1"/>
  <c r="Q97" i="3" s="1"/>
  <c r="R97" i="3" s="1"/>
  <c r="BH97" i="3" s="1"/>
  <c r="BN97" i="3" s="1"/>
  <c r="S96" i="3"/>
  <c r="AH105" i="3"/>
  <c r="BJ105" i="3" s="1"/>
  <c r="BP105" i="3" s="1"/>
  <c r="Z87" i="3"/>
  <c r="H76" i="3"/>
  <c r="AY75" i="3"/>
  <c r="BW75" i="3" s="1"/>
  <c r="AT86" i="3"/>
  <c r="AO87" i="3" s="1"/>
  <c r="AR86" i="3"/>
  <c r="U97" i="3" l="1"/>
  <c r="T96" i="3"/>
  <c r="S97" i="3"/>
  <c r="AP87" i="3"/>
  <c r="AC87" i="3"/>
  <c r="AD87" i="3" s="1"/>
  <c r="Y88" i="3" s="1"/>
  <c r="BI87" i="3"/>
  <c r="BO87" i="3" s="1"/>
  <c r="AA87" i="3"/>
  <c r="AB87" i="3" s="1"/>
  <c r="AN73" i="5"/>
  <c r="BX75" i="3"/>
  <c r="AZ75" i="3"/>
  <c r="AI105" i="3"/>
  <c r="AJ105" i="3" s="1"/>
  <c r="AK105" i="3"/>
  <c r="AL105" i="3" s="1"/>
  <c r="AG106" i="3" s="1"/>
  <c r="K76" i="3"/>
  <c r="BG76" i="3"/>
  <c r="BM76" i="3" s="1"/>
  <c r="BS76" i="3" s="1"/>
  <c r="AW76" i="3"/>
  <c r="I76" i="3"/>
  <c r="T97" i="3" l="1"/>
  <c r="V97" i="3"/>
  <c r="Q98" i="3" s="1"/>
  <c r="R98" i="3" s="1"/>
  <c r="BH98" i="3" s="1"/>
  <c r="BN98" i="3" s="1"/>
  <c r="Z88" i="3"/>
  <c r="BI88" i="3" s="1"/>
  <c r="BO88" i="3" s="1"/>
  <c r="AM74" i="5"/>
  <c r="BV76" i="3"/>
  <c r="AH106" i="3"/>
  <c r="AX76" i="3"/>
  <c r="AS87" i="3"/>
  <c r="AT87" i="3" s="1"/>
  <c r="AO88" i="3" s="1"/>
  <c r="BK87" i="3"/>
  <c r="BQ87" i="3" s="1"/>
  <c r="J76" i="3"/>
  <c r="BC76" i="3"/>
  <c r="L76" i="3"/>
  <c r="G77" i="3" s="1"/>
  <c r="AQ87" i="3"/>
  <c r="AR87" i="3" s="1"/>
  <c r="AA88" i="3" l="1"/>
  <c r="AB88" i="3" s="1"/>
  <c r="U98" i="3"/>
  <c r="V98" i="3"/>
  <c r="Q99" i="3" s="1"/>
  <c r="R99" i="3" s="1"/>
  <c r="BH99" i="3" s="1"/>
  <c r="BN99" i="3" s="1"/>
  <c r="S98" i="3"/>
  <c r="AC88" i="3"/>
  <c r="AD88" i="3" s="1"/>
  <c r="Y89" i="3" s="1"/>
  <c r="BJ106" i="3"/>
  <c r="BP106" i="3" s="1"/>
  <c r="AK106" i="3"/>
  <c r="AL106" i="3" s="1"/>
  <c r="AG107" i="3" s="1"/>
  <c r="AI106" i="3"/>
  <c r="AJ106" i="3" s="1"/>
  <c r="H77" i="3"/>
  <c r="AY76" i="3"/>
  <c r="BW76" i="3" s="1"/>
  <c r="AP88" i="3"/>
  <c r="BK88" i="3" s="1"/>
  <c r="BQ88" i="3" s="1"/>
  <c r="T98" i="3" l="1"/>
  <c r="S99" i="3"/>
  <c r="U99" i="3"/>
  <c r="AH107" i="3"/>
  <c r="AN74" i="5"/>
  <c r="BX76" i="3"/>
  <c r="AZ76" i="3"/>
  <c r="AW77" i="3"/>
  <c r="BG77" i="3"/>
  <c r="BM77" i="3" s="1"/>
  <c r="BS77" i="3" s="1"/>
  <c r="K77" i="3"/>
  <c r="I77" i="3"/>
  <c r="AS88" i="3"/>
  <c r="AT88" i="3" s="1"/>
  <c r="AO89" i="3" s="1"/>
  <c r="AQ88" i="3"/>
  <c r="AR88" i="3" s="1"/>
  <c r="V99" i="3" l="1"/>
  <c r="Q100" i="3" s="1"/>
  <c r="R100" i="3" s="1"/>
  <c r="BH100" i="3" s="1"/>
  <c r="BN100" i="3" s="1"/>
  <c r="T99" i="3"/>
  <c r="AM75" i="5"/>
  <c r="BV77" i="3"/>
  <c r="BJ107" i="3"/>
  <c r="BP107" i="3" s="1"/>
  <c r="AI107" i="3"/>
  <c r="AJ107" i="3" s="1"/>
  <c r="AK107" i="3"/>
  <c r="AL107" i="3" s="1"/>
  <c r="AG108" i="3" s="1"/>
  <c r="AX77" i="3"/>
  <c r="J77" i="3"/>
  <c r="L77" i="3"/>
  <c r="G78" i="3" s="1"/>
  <c r="BC77" i="3"/>
  <c r="AP89" i="3"/>
  <c r="BK89" i="3" s="1"/>
  <c r="BQ89" i="3" s="1"/>
  <c r="Z89" i="3"/>
  <c r="BI89" i="3" s="1"/>
  <c r="BO89" i="3" s="1"/>
  <c r="S100" i="3" l="1"/>
  <c r="T100" i="3" s="1"/>
  <c r="U100" i="3"/>
  <c r="AH108" i="3"/>
  <c r="BJ108" i="3" s="1"/>
  <c r="BP108" i="3" s="1"/>
  <c r="H78" i="3"/>
  <c r="AY77" i="3"/>
  <c r="BW77" i="3" s="1"/>
  <c r="AS89" i="3"/>
  <c r="AT89" i="3" s="1"/>
  <c r="AO90" i="3" s="1"/>
  <c r="AQ89" i="3"/>
  <c r="AR89" i="3" s="1"/>
  <c r="AA89" i="3"/>
  <c r="AC89" i="3"/>
  <c r="AD89" i="3" s="1"/>
  <c r="Y90" i="3" s="1"/>
  <c r="V100" i="3" l="1"/>
  <c r="Q101" i="3" s="1"/>
  <c r="R101" i="3" s="1"/>
  <c r="U101" i="3" s="1"/>
  <c r="AI108" i="3"/>
  <c r="AJ108" i="3" s="1"/>
  <c r="AN75" i="5"/>
  <c r="BX77" i="3"/>
  <c r="AZ77" i="3"/>
  <c r="AP90" i="3"/>
  <c r="BK90" i="3" s="1"/>
  <c r="BQ90" i="3" s="1"/>
  <c r="AK108" i="3"/>
  <c r="AL108" i="3" s="1"/>
  <c r="AG109" i="3" s="1"/>
  <c r="BG78" i="3"/>
  <c r="BM78" i="3" s="1"/>
  <c r="BS78" i="3" s="1"/>
  <c r="AW78" i="3"/>
  <c r="I78" i="3"/>
  <c r="K78" i="3"/>
  <c r="AB89" i="3"/>
  <c r="V101" i="3" l="1"/>
  <c r="Q102" i="3" s="1"/>
  <c r="R102" i="3" s="1"/>
  <c r="BH102" i="3" s="1"/>
  <c r="BN102" i="3" s="1"/>
  <c r="BH101" i="3"/>
  <c r="BN101" i="3" s="1"/>
  <c r="S101" i="3"/>
  <c r="AH109" i="3"/>
  <c r="BJ109" i="3" s="1"/>
  <c r="BP109" i="3" s="1"/>
  <c r="AM76" i="5"/>
  <c r="BV78" i="3"/>
  <c r="AX78" i="3"/>
  <c r="L78" i="3"/>
  <c r="G79" i="3" s="1"/>
  <c r="J78" i="3"/>
  <c r="BC78" i="3"/>
  <c r="Z90" i="3"/>
  <c r="BI90" i="3" s="1"/>
  <c r="BO90" i="3" s="1"/>
  <c r="AS90" i="3"/>
  <c r="AQ90" i="3"/>
  <c r="T101" i="3" l="1"/>
  <c r="S102" i="3"/>
  <c r="U102" i="3"/>
  <c r="H79" i="3"/>
  <c r="AI109" i="3"/>
  <c r="AJ109" i="3" s="1"/>
  <c r="AK109" i="3"/>
  <c r="AL109" i="3" s="1"/>
  <c r="AG110" i="3" s="1"/>
  <c r="AY78" i="3"/>
  <c r="BW78" i="3" s="1"/>
  <c r="AC90" i="3"/>
  <c r="AD90" i="3" s="1"/>
  <c r="Y91" i="3" s="1"/>
  <c r="AA90" i="3"/>
  <c r="AR90" i="3"/>
  <c r="AT90" i="3"/>
  <c r="AO91" i="3" s="1"/>
  <c r="V102" i="3" l="1"/>
  <c r="Q103" i="3" s="1"/>
  <c r="R103" i="3" s="1"/>
  <c r="BH103" i="3" s="1"/>
  <c r="BN103" i="3" s="1"/>
  <c r="T102" i="3"/>
  <c r="AH110" i="3"/>
  <c r="AN76" i="5"/>
  <c r="BX78" i="3"/>
  <c r="AZ78" i="3"/>
  <c r="AP91" i="3"/>
  <c r="BK91" i="3" s="1"/>
  <c r="BQ91" i="3" s="1"/>
  <c r="AW79" i="3"/>
  <c r="BG79" i="3"/>
  <c r="BM79" i="3" s="1"/>
  <c r="BS79" i="3" s="1"/>
  <c r="K79" i="3"/>
  <c r="I79" i="3"/>
  <c r="AB90" i="3"/>
  <c r="S103" i="3" l="1"/>
  <c r="T103" i="3" s="1"/>
  <c r="U103" i="3"/>
  <c r="Z91" i="3"/>
  <c r="BJ110" i="3"/>
  <c r="BP110" i="3" s="1"/>
  <c r="AK110" i="3"/>
  <c r="AL110" i="3" s="1"/>
  <c r="AG111" i="3" s="1"/>
  <c r="AI110" i="3"/>
  <c r="AJ110" i="3" s="1"/>
  <c r="AM77" i="5"/>
  <c r="BV79" i="3"/>
  <c r="AX79" i="3"/>
  <c r="J79" i="3"/>
  <c r="L79" i="3"/>
  <c r="G80" i="3" s="1"/>
  <c r="BC79" i="3"/>
  <c r="AS91" i="3"/>
  <c r="AQ91" i="3"/>
  <c r="V103" i="3" l="1"/>
  <c r="Q104" i="3" s="1"/>
  <c r="R104" i="3" s="1"/>
  <c r="U104" i="3" s="1"/>
  <c r="BI91" i="3"/>
  <c r="BO91" i="3" s="1"/>
  <c r="AC91" i="3"/>
  <c r="AD91" i="3" s="1"/>
  <c r="Y92" i="3" s="1"/>
  <c r="AA91" i="3"/>
  <c r="AB91" i="3" s="1"/>
  <c r="AH111" i="3"/>
  <c r="H80" i="3"/>
  <c r="AY79" i="3"/>
  <c r="BW79" i="3" s="1"/>
  <c r="AR91" i="3"/>
  <c r="AT91" i="3"/>
  <c r="AO92" i="3" s="1"/>
  <c r="V104" i="3" l="1"/>
  <c r="Q105" i="3" s="1"/>
  <c r="R105" i="3" s="1"/>
  <c r="BH105" i="3" s="1"/>
  <c r="BN105" i="3" s="1"/>
  <c r="BH104" i="3"/>
  <c r="BN104" i="3" s="1"/>
  <c r="S104" i="3"/>
  <c r="Z92" i="3"/>
  <c r="BI92" i="3" s="1"/>
  <c r="BO92" i="3" s="1"/>
  <c r="BJ111" i="3"/>
  <c r="BP111" i="3" s="1"/>
  <c r="AK111" i="3"/>
  <c r="AL111" i="3" s="1"/>
  <c r="AG112" i="3" s="1"/>
  <c r="AI111" i="3"/>
  <c r="AJ111" i="3" s="1"/>
  <c r="AN77" i="5"/>
  <c r="BX79" i="3"/>
  <c r="AZ79" i="3"/>
  <c r="BG80" i="3"/>
  <c r="BM80" i="3" s="1"/>
  <c r="BS80" i="3" s="1"/>
  <c r="AW80" i="3"/>
  <c r="I80" i="3"/>
  <c r="K80" i="3"/>
  <c r="AP92" i="3"/>
  <c r="BK92" i="3" s="1"/>
  <c r="BQ92" i="3" s="1"/>
  <c r="U105" i="3" l="1"/>
  <c r="V105" i="3" s="1"/>
  <c r="Q106" i="3" s="1"/>
  <c r="R106" i="3" s="1"/>
  <c r="BH106" i="3" s="1"/>
  <c r="BN106" i="3" s="1"/>
  <c r="AC92" i="3"/>
  <c r="AD92" i="3" s="1"/>
  <c r="Y93" i="3" s="1"/>
  <c r="T104" i="3"/>
  <c r="S105" i="3"/>
  <c r="AA92" i="3"/>
  <c r="AB92" i="3" s="1"/>
  <c r="AH112" i="3"/>
  <c r="AM78" i="5"/>
  <c r="BV80" i="3"/>
  <c r="AX80" i="3"/>
  <c r="BC80" i="3"/>
  <c r="L80" i="3"/>
  <c r="G81" i="3" s="1"/>
  <c r="J80" i="3"/>
  <c r="AQ92" i="3"/>
  <c r="AR92" i="3" s="1"/>
  <c r="AS92" i="3"/>
  <c r="AT92" i="3" s="1"/>
  <c r="AO93" i="3" s="1"/>
  <c r="Z93" i="3" l="1"/>
  <c r="BI93" i="3" s="1"/>
  <c r="BO93" i="3" s="1"/>
  <c r="T105" i="3"/>
  <c r="S106" i="3"/>
  <c r="U106" i="3"/>
  <c r="BJ112" i="3"/>
  <c r="BP112" i="3" s="1"/>
  <c r="AK112" i="3"/>
  <c r="AL112" i="3" s="1"/>
  <c r="AG113" i="3" s="1"/>
  <c r="AI112" i="3"/>
  <c r="AJ112" i="3" s="1"/>
  <c r="AP93" i="3"/>
  <c r="BK93" i="3" s="1"/>
  <c r="BQ93" i="3" s="1"/>
  <c r="AY80" i="3"/>
  <c r="BW80" i="3" s="1"/>
  <c r="H81" i="3"/>
  <c r="AA93" i="3" l="1"/>
  <c r="AC93" i="3"/>
  <c r="AD93" i="3" s="1"/>
  <c r="Y94" i="3" s="1"/>
  <c r="V106" i="3"/>
  <c r="Q107" i="3" s="1"/>
  <c r="R107" i="3" s="1"/>
  <c r="BH107" i="3" s="1"/>
  <c r="BN107" i="3" s="1"/>
  <c r="T106" i="3"/>
  <c r="AH113" i="3"/>
  <c r="AN78" i="5"/>
  <c r="BX80" i="3"/>
  <c r="AZ80" i="3"/>
  <c r="BG81" i="3"/>
  <c r="BM81" i="3" s="1"/>
  <c r="BS81" i="3" s="1"/>
  <c r="AW81" i="3"/>
  <c r="K81" i="3"/>
  <c r="I81" i="3"/>
  <c r="AB93" i="3"/>
  <c r="AS93" i="3"/>
  <c r="AQ93" i="3"/>
  <c r="Z94" i="3" l="1"/>
  <c r="BI94" i="3" s="1"/>
  <c r="BO94" i="3" s="1"/>
  <c r="S107" i="3"/>
  <c r="T107" i="3" s="1"/>
  <c r="U107" i="3"/>
  <c r="V107" i="3" s="1"/>
  <c r="Q108" i="3" s="1"/>
  <c r="R108" i="3" s="1"/>
  <c r="BH108" i="3" s="1"/>
  <c r="BN108" i="3" s="1"/>
  <c r="BJ113" i="3"/>
  <c r="BP113" i="3" s="1"/>
  <c r="AI113" i="3"/>
  <c r="AJ113" i="3" s="1"/>
  <c r="AK113" i="3"/>
  <c r="AL113" i="3" s="1"/>
  <c r="AG114" i="3" s="1"/>
  <c r="AM79" i="5"/>
  <c r="BV81" i="3"/>
  <c r="AX81" i="3"/>
  <c r="BC81" i="3"/>
  <c r="J81" i="3"/>
  <c r="L81" i="3"/>
  <c r="G82" i="3" s="1"/>
  <c r="AR93" i="3"/>
  <c r="AT93" i="3"/>
  <c r="AO94" i="3" s="1"/>
  <c r="AA94" i="3" l="1"/>
  <c r="AC94" i="3"/>
  <c r="AD94" i="3" s="1"/>
  <c r="Y95" i="3" s="1"/>
  <c r="U108" i="3"/>
  <c r="V108" i="3" s="1"/>
  <c r="Q109" i="3" s="1"/>
  <c r="R109" i="3" s="1"/>
  <c r="BH109" i="3" s="1"/>
  <c r="BN109" i="3" s="1"/>
  <c r="S108" i="3"/>
  <c r="AH114" i="3"/>
  <c r="H82" i="3"/>
  <c r="AY81" i="3"/>
  <c r="BW81" i="3" s="1"/>
  <c r="AP94" i="3"/>
  <c r="BK94" i="3" s="1"/>
  <c r="BQ94" i="3" s="1"/>
  <c r="AB94" i="3"/>
  <c r="U109" i="3" l="1"/>
  <c r="V109" i="3" s="1"/>
  <c r="Q110" i="3" s="1"/>
  <c r="R110" i="3" s="1"/>
  <c r="BH110" i="3" s="1"/>
  <c r="BN110" i="3" s="1"/>
  <c r="T108" i="3"/>
  <c r="S109" i="3"/>
  <c r="T109" i="3" s="1"/>
  <c r="BJ114" i="3"/>
  <c r="BP114" i="3" s="1"/>
  <c r="AI114" i="3"/>
  <c r="AJ114" i="3" s="1"/>
  <c r="AK114" i="3"/>
  <c r="AL114" i="3" s="1"/>
  <c r="Z95" i="3"/>
  <c r="AN79" i="5"/>
  <c r="BX81" i="3"/>
  <c r="AZ81" i="3"/>
  <c r="BG82" i="3"/>
  <c r="BM82" i="3" s="1"/>
  <c r="BS82" i="3" s="1"/>
  <c r="AW82" i="3"/>
  <c r="I82" i="3"/>
  <c r="K82" i="3"/>
  <c r="AQ94" i="3"/>
  <c r="AR94" i="3" s="1"/>
  <c r="AS94" i="3"/>
  <c r="AT94" i="3" s="1"/>
  <c r="AO95" i="3" s="1"/>
  <c r="U110" i="3" l="1"/>
  <c r="S110" i="3"/>
  <c r="AG115" i="3"/>
  <c r="AH115" i="3" s="1"/>
  <c r="BI95" i="3"/>
  <c r="BO95" i="3" s="1"/>
  <c r="AC95" i="3"/>
  <c r="AD95" i="3" s="1"/>
  <c r="Y96" i="3" s="1"/>
  <c r="AA95" i="3"/>
  <c r="AB95" i="3" s="1"/>
  <c r="AM80" i="5"/>
  <c r="BV82" i="3"/>
  <c r="V110" i="3"/>
  <c r="Q111" i="3" s="1"/>
  <c r="T110" i="3"/>
  <c r="AX82" i="3"/>
  <c r="J82" i="3"/>
  <c r="L82" i="3"/>
  <c r="G83" i="3" s="1"/>
  <c r="BC82" i="3"/>
  <c r="AP95" i="3"/>
  <c r="BK95" i="3" s="1"/>
  <c r="BQ95" i="3" s="1"/>
  <c r="BJ115" i="3" l="1"/>
  <c r="BP115" i="3" s="1"/>
  <c r="AK115" i="3"/>
  <c r="AL115" i="3" s="1"/>
  <c r="AG116" i="3" s="1"/>
  <c r="AH116" i="3" s="1"/>
  <c r="AI115" i="3"/>
  <c r="AJ115" i="3" s="1"/>
  <c r="Z96" i="3"/>
  <c r="BI96" i="3" s="1"/>
  <c r="BO96" i="3" s="1"/>
  <c r="R111" i="3"/>
  <c r="H83" i="3"/>
  <c r="AY82" i="3"/>
  <c r="BW82" i="3" s="1"/>
  <c r="AQ95" i="3"/>
  <c r="AR95" i="3" s="1"/>
  <c r="AS95" i="3"/>
  <c r="AT95" i="3" s="1"/>
  <c r="AO96" i="3" s="1"/>
  <c r="AA96" i="3" l="1"/>
  <c r="BJ116" i="3"/>
  <c r="BP116" i="3" s="1"/>
  <c r="AK116" i="3"/>
  <c r="AL116" i="3" s="1"/>
  <c r="AG117" i="3" s="1"/>
  <c r="AI116" i="3"/>
  <c r="AJ116" i="3" s="1"/>
  <c r="AC96" i="3"/>
  <c r="AD96" i="3" s="1"/>
  <c r="AN80" i="5"/>
  <c r="BX82" i="3"/>
  <c r="AP96" i="3"/>
  <c r="BK96" i="3" s="1"/>
  <c r="BQ96" i="3" s="1"/>
  <c r="AZ82" i="3"/>
  <c r="BH111" i="3"/>
  <c r="BN111" i="3" s="1"/>
  <c r="S111" i="3"/>
  <c r="U111" i="3"/>
  <c r="BG83" i="3"/>
  <c r="BM83" i="3" s="1"/>
  <c r="BS83" i="3" s="1"/>
  <c r="AW83" i="3"/>
  <c r="K83" i="3"/>
  <c r="I83" i="3"/>
  <c r="AB96" i="3"/>
  <c r="Y97" i="3" l="1"/>
  <c r="Z97" i="3" s="1"/>
  <c r="AH117" i="3"/>
  <c r="AM81" i="5"/>
  <c r="BV83" i="3"/>
  <c r="V111" i="3"/>
  <c r="Q112" i="3" s="1"/>
  <c r="T111" i="3"/>
  <c r="AX83" i="3"/>
  <c r="L83" i="3"/>
  <c r="G84" i="3" s="1"/>
  <c r="J83" i="3"/>
  <c r="BC83" i="3"/>
  <c r="AQ96" i="3"/>
  <c r="AS96" i="3"/>
  <c r="BI97" i="3" l="1"/>
  <c r="BO97" i="3" s="1"/>
  <c r="AC97" i="3"/>
  <c r="AD97" i="3" s="1"/>
  <c r="Y98" i="3" s="1"/>
  <c r="AA97" i="3"/>
  <c r="AB97" i="3" s="1"/>
  <c r="H84" i="3"/>
  <c r="BJ117" i="3"/>
  <c r="BP117" i="3" s="1"/>
  <c r="AK117" i="3"/>
  <c r="AL117" i="3" s="1"/>
  <c r="AG118" i="3" s="1"/>
  <c r="AI117" i="3"/>
  <c r="AJ117" i="3" s="1"/>
  <c r="R112" i="3"/>
  <c r="AY83" i="3"/>
  <c r="BW83" i="3" s="1"/>
  <c r="AT96" i="3"/>
  <c r="AO97" i="3" s="1"/>
  <c r="AR96" i="3"/>
  <c r="AH118" i="3" l="1"/>
  <c r="AP97" i="3"/>
  <c r="BK97" i="3" s="1"/>
  <c r="BQ97" i="3" s="1"/>
  <c r="Z98" i="3"/>
  <c r="BI98" i="3" s="1"/>
  <c r="BO98" i="3" s="1"/>
  <c r="AN81" i="5"/>
  <c r="BX83" i="3"/>
  <c r="AZ83" i="3"/>
  <c r="BH112" i="3"/>
  <c r="BN112" i="3" s="1"/>
  <c r="U112" i="3"/>
  <c r="S112" i="3"/>
  <c r="AW84" i="3"/>
  <c r="BG84" i="3"/>
  <c r="BM84" i="3" s="1"/>
  <c r="BS84" i="3" s="1"/>
  <c r="K84" i="3"/>
  <c r="I84" i="3"/>
  <c r="BJ118" i="3" l="1"/>
  <c r="BP118" i="3" s="1"/>
  <c r="AI118" i="3"/>
  <c r="AJ118" i="3" s="1"/>
  <c r="AK118" i="3"/>
  <c r="AL118" i="3" s="1"/>
  <c r="AG119" i="3" s="1"/>
  <c r="AA98" i="3"/>
  <c r="AB98" i="3" s="1"/>
  <c r="AC98" i="3"/>
  <c r="AD98" i="3" s="1"/>
  <c r="Y99" i="3" s="1"/>
  <c r="AM82" i="5"/>
  <c r="BV84" i="3"/>
  <c r="T112" i="3"/>
  <c r="V112" i="3"/>
  <c r="Q113" i="3" s="1"/>
  <c r="AX84" i="3"/>
  <c r="J84" i="3"/>
  <c r="L84" i="3"/>
  <c r="G85" i="3" s="1"/>
  <c r="BC84" i="3"/>
  <c r="AQ97" i="3"/>
  <c r="AR97" i="3" s="1"/>
  <c r="AS97" i="3"/>
  <c r="AT97" i="3" s="1"/>
  <c r="AO98" i="3" s="1"/>
  <c r="AH119" i="3" l="1"/>
  <c r="BJ119" i="3" s="1"/>
  <c r="BP119" i="3" s="1"/>
  <c r="Z99" i="3"/>
  <c r="BI99" i="3" s="1"/>
  <c r="BO99" i="3" s="1"/>
  <c r="R113" i="3"/>
  <c r="H85" i="3"/>
  <c r="AY84" i="3"/>
  <c r="BW84" i="3" s="1"/>
  <c r="AP98" i="3"/>
  <c r="BK98" i="3" s="1"/>
  <c r="BQ98" i="3" s="1"/>
  <c r="AI119" i="3" l="1"/>
  <c r="AK119" i="3"/>
  <c r="AL119" i="3" s="1"/>
  <c r="AG120" i="3" s="1"/>
  <c r="AA99" i="3"/>
  <c r="AB99" i="3" s="1"/>
  <c r="AC99" i="3"/>
  <c r="AD99" i="3" s="1"/>
  <c r="Y100" i="3" s="1"/>
  <c r="BH113" i="3"/>
  <c r="BN113" i="3" s="1"/>
  <c r="U113" i="3"/>
  <c r="V113" i="3" s="1"/>
  <c r="Q114" i="3" s="1"/>
  <c r="S113" i="3"/>
  <c r="T113" i="3" s="1"/>
  <c r="AN82" i="5"/>
  <c r="BX84" i="3"/>
  <c r="AZ84" i="3"/>
  <c r="AW85" i="3"/>
  <c r="BG85" i="3"/>
  <c r="BM85" i="3" s="1"/>
  <c r="BS85" i="3" s="1"/>
  <c r="I85" i="3"/>
  <c r="K85" i="3"/>
  <c r="AS98" i="3"/>
  <c r="AT98" i="3" s="1"/>
  <c r="AO99" i="3" s="1"/>
  <c r="AQ98" i="3"/>
  <c r="AR98" i="3" s="1"/>
  <c r="AJ119" i="3"/>
  <c r="Z100" i="3" l="1"/>
  <c r="BI100" i="3" s="1"/>
  <c r="BO100" i="3" s="1"/>
  <c r="AH120" i="3"/>
  <c r="BJ120" i="3" s="1"/>
  <c r="BP120" i="3" s="1"/>
  <c r="R114" i="3"/>
  <c r="BH114" i="3" s="1"/>
  <c r="BN114" i="3" s="1"/>
  <c r="AM83" i="5"/>
  <c r="BV85" i="3"/>
  <c r="AX85" i="3"/>
  <c r="L85" i="3"/>
  <c r="G86" i="3" s="1"/>
  <c r="J85" i="3"/>
  <c r="BC85" i="3"/>
  <c r="AP99" i="3"/>
  <c r="BK99" i="3" s="1"/>
  <c r="BQ99" i="3" s="1"/>
  <c r="AK120" i="3"/>
  <c r="AL120" i="3" s="1"/>
  <c r="AG121" i="3" s="1"/>
  <c r="AC100" i="3"/>
  <c r="AD100" i="3" s="1"/>
  <c r="Y101" i="3" s="1"/>
  <c r="AA100" i="3"/>
  <c r="AI120" i="3" l="1"/>
  <c r="H86" i="3"/>
  <c r="S114" i="3"/>
  <c r="T114" i="3" s="1"/>
  <c r="U114" i="3"/>
  <c r="V114" i="3" s="1"/>
  <c r="Q115" i="3" s="1"/>
  <c r="AY85" i="3"/>
  <c r="BW85" i="3" s="1"/>
  <c r="AS99" i="3"/>
  <c r="AQ99" i="3"/>
  <c r="AJ120" i="3"/>
  <c r="AH121" i="3" s="1"/>
  <c r="BJ121" i="3" s="1"/>
  <c r="BP121" i="3" s="1"/>
  <c r="AB100" i="3"/>
  <c r="Z101" i="3" l="1"/>
  <c r="R115" i="3"/>
  <c r="U115" i="3" s="1"/>
  <c r="V115" i="3" s="1"/>
  <c r="Q116" i="3" s="1"/>
  <c r="AN83" i="5"/>
  <c r="BX85" i="3"/>
  <c r="AZ85" i="3"/>
  <c r="BH115" i="3"/>
  <c r="BN115" i="3" s="1"/>
  <c r="BG86" i="3"/>
  <c r="BM86" i="3" s="1"/>
  <c r="BS86" i="3" s="1"/>
  <c r="AW86" i="3"/>
  <c r="K86" i="3"/>
  <c r="I86" i="3"/>
  <c r="AR99" i="3"/>
  <c r="AT99" i="3"/>
  <c r="AO100" i="3" s="1"/>
  <c r="AK121" i="3"/>
  <c r="AL121" i="3" s="1"/>
  <c r="AG122" i="3" s="1"/>
  <c r="AI121" i="3"/>
  <c r="BI101" i="3" l="1"/>
  <c r="BO101" i="3" s="1"/>
  <c r="AC101" i="3"/>
  <c r="AD101" i="3" s="1"/>
  <c r="Y102" i="3" s="1"/>
  <c r="AA101" i="3"/>
  <c r="AB101" i="3" s="1"/>
  <c r="S115" i="3"/>
  <c r="T115" i="3" s="1"/>
  <c r="R116" i="3" s="1"/>
  <c r="AP100" i="3"/>
  <c r="BK100" i="3" s="1"/>
  <c r="BQ100" i="3" s="1"/>
  <c r="AM84" i="5"/>
  <c r="BV86" i="3"/>
  <c r="AX86" i="3"/>
  <c r="L86" i="3"/>
  <c r="G87" i="3" s="1"/>
  <c r="J86" i="3"/>
  <c r="BC86" i="3"/>
  <c r="AJ121" i="3"/>
  <c r="AH122" i="3" s="1"/>
  <c r="BJ122" i="3" s="1"/>
  <c r="BP122" i="3" s="1"/>
  <c r="H87" i="3" l="1"/>
  <c r="Z102" i="3"/>
  <c r="BI102" i="3" s="1"/>
  <c r="BO102" i="3" s="1"/>
  <c r="BH116" i="3"/>
  <c r="BN116" i="3" s="1"/>
  <c r="U116" i="3"/>
  <c r="V116" i="3" s="1"/>
  <c r="Q117" i="3" s="1"/>
  <c r="S116" i="3"/>
  <c r="T116" i="3" s="1"/>
  <c r="AY86" i="3"/>
  <c r="BW86" i="3" s="1"/>
  <c r="AK122" i="3"/>
  <c r="AL122" i="3" s="1"/>
  <c r="AG123" i="3" s="1"/>
  <c r="AQ100" i="3"/>
  <c r="AS100" i="3"/>
  <c r="AI122" i="3"/>
  <c r="AA102" i="3" l="1"/>
  <c r="AB102" i="3" s="1"/>
  <c r="AC102" i="3"/>
  <c r="AD102" i="3" s="1"/>
  <c r="Y103" i="3" s="1"/>
  <c r="R117" i="3"/>
  <c r="U117" i="3" s="1"/>
  <c r="V117" i="3" s="1"/>
  <c r="Q118" i="3" s="1"/>
  <c r="AN84" i="5"/>
  <c r="BX86" i="3"/>
  <c r="AZ86" i="3"/>
  <c r="K87" i="3"/>
  <c r="AW87" i="3"/>
  <c r="BG87" i="3"/>
  <c r="BM87" i="3" s="1"/>
  <c r="BS87" i="3" s="1"/>
  <c r="I87" i="3"/>
  <c r="AT100" i="3"/>
  <c r="AO101" i="3" s="1"/>
  <c r="AR100" i="3"/>
  <c r="AJ122" i="3"/>
  <c r="Z103" i="3" l="1"/>
  <c r="BI103" i="3" s="1"/>
  <c r="BO103" i="3" s="1"/>
  <c r="BH117" i="3"/>
  <c r="BN117" i="3" s="1"/>
  <c r="S117" i="3"/>
  <c r="T117" i="3" s="1"/>
  <c r="R118" i="3" s="1"/>
  <c r="AH123" i="3"/>
  <c r="BJ123" i="3" s="1"/>
  <c r="BP123" i="3" s="1"/>
  <c r="AM85" i="5"/>
  <c r="BV87" i="3"/>
  <c r="AX87" i="3"/>
  <c r="J87" i="3"/>
  <c r="BC87" i="3"/>
  <c r="L87" i="3"/>
  <c r="G88" i="3" s="1"/>
  <c r="AP101" i="3"/>
  <c r="BK101" i="3" s="1"/>
  <c r="BQ101" i="3" s="1"/>
  <c r="AA103" i="3" l="1"/>
  <c r="AB103" i="3" s="1"/>
  <c r="AC103" i="3"/>
  <c r="AD103" i="3" s="1"/>
  <c r="Y104" i="3" s="1"/>
  <c r="AI123" i="3"/>
  <c r="AJ123" i="3" s="1"/>
  <c r="AK123" i="3"/>
  <c r="AL123" i="3" s="1"/>
  <c r="AG124" i="3" s="1"/>
  <c r="BH118" i="3"/>
  <c r="BN118" i="3" s="1"/>
  <c r="U118" i="3"/>
  <c r="V118" i="3" s="1"/>
  <c r="Q119" i="3" s="1"/>
  <c r="S118" i="3"/>
  <c r="T118" i="3" s="1"/>
  <c r="H88" i="3"/>
  <c r="AY87" i="3"/>
  <c r="BW87" i="3" s="1"/>
  <c r="AS101" i="3"/>
  <c r="AQ101" i="3"/>
  <c r="Z104" i="3" l="1"/>
  <c r="BI104" i="3" s="1"/>
  <c r="BO104" i="3" s="1"/>
  <c r="AG2" i="3"/>
  <c r="R119" i="3"/>
  <c r="BH119" i="3" s="1"/>
  <c r="BN119" i="3" s="1"/>
  <c r="AH124" i="3"/>
  <c r="AN85" i="5"/>
  <c r="BX87" i="3"/>
  <c r="AZ87" i="3"/>
  <c r="AW88" i="3"/>
  <c r="BG88" i="3"/>
  <c r="BM88" i="3" s="1"/>
  <c r="BS88" i="3" s="1"/>
  <c r="I88" i="3"/>
  <c r="K88" i="3"/>
  <c r="AR101" i="3"/>
  <c r="AT101" i="3"/>
  <c r="AO102" i="3" s="1"/>
  <c r="AC104" i="3"/>
  <c r="AD104" i="3" s="1"/>
  <c r="Y105" i="3" s="1"/>
  <c r="AA104" i="3"/>
  <c r="U119" i="3" l="1"/>
  <c r="V119" i="3" s="1"/>
  <c r="Q120" i="3" s="1"/>
  <c r="S119" i="3"/>
  <c r="T119" i="3" s="1"/>
  <c r="AK124" i="3"/>
  <c r="AL124" i="3" s="1"/>
  <c r="AG125" i="3" s="1"/>
  <c r="AI124" i="3"/>
  <c r="BJ124" i="3"/>
  <c r="BP124" i="3" s="1"/>
  <c r="AM86" i="5"/>
  <c r="BV88" i="3"/>
  <c r="AX88" i="3"/>
  <c r="L88" i="3"/>
  <c r="G89" i="3" s="1"/>
  <c r="J88" i="3"/>
  <c r="BC88" i="3"/>
  <c r="AP102" i="3"/>
  <c r="BK102" i="3" s="1"/>
  <c r="BQ102" i="3" s="1"/>
  <c r="AB104" i="3"/>
  <c r="R120" i="3" l="1"/>
  <c r="BH120" i="3" s="1"/>
  <c r="BN120" i="3" s="1"/>
  <c r="Z105" i="3"/>
  <c r="AI2" i="3"/>
  <c r="AJ124" i="3"/>
  <c r="AJ2" i="3" s="1"/>
  <c r="AY88" i="3"/>
  <c r="BW88" i="3" s="1"/>
  <c r="H89" i="3"/>
  <c r="AQ102" i="3"/>
  <c r="AS102" i="3"/>
  <c r="U120" i="3" l="1"/>
  <c r="V120" i="3" s="1"/>
  <c r="Q121" i="3" s="1"/>
  <c r="S120" i="3"/>
  <c r="T120" i="3" s="1"/>
  <c r="BI105" i="3"/>
  <c r="BO105" i="3" s="1"/>
  <c r="AC105" i="3"/>
  <c r="AD105" i="3" s="1"/>
  <c r="Y106" i="3" s="1"/>
  <c r="AA105" i="3"/>
  <c r="AB105" i="3" s="1"/>
  <c r="AN86" i="5"/>
  <c r="BX88" i="3"/>
  <c r="AZ88" i="3"/>
  <c r="BG89" i="3"/>
  <c r="BM89" i="3" s="1"/>
  <c r="BS89" i="3" s="1"/>
  <c r="AW89" i="3"/>
  <c r="K89" i="3"/>
  <c r="I89" i="3"/>
  <c r="AT102" i="3"/>
  <c r="AO103" i="3" s="1"/>
  <c r="AR102" i="3"/>
  <c r="Z106" i="3" l="1"/>
  <c r="BI106" i="3" s="1"/>
  <c r="BO106" i="3" s="1"/>
  <c r="R121" i="3"/>
  <c r="AM87" i="5"/>
  <c r="BV89" i="3"/>
  <c r="AX89" i="3"/>
  <c r="J89" i="3"/>
  <c r="L89" i="3"/>
  <c r="G90" i="3" s="1"/>
  <c r="BC89" i="3"/>
  <c r="AP103" i="3"/>
  <c r="BK103" i="3" s="1"/>
  <c r="BQ103" i="3" s="1"/>
  <c r="AA106" i="3" l="1"/>
  <c r="AC106" i="3"/>
  <c r="AD106" i="3" s="1"/>
  <c r="Y107" i="3" s="1"/>
  <c r="BH121" i="3"/>
  <c r="BN121" i="3" s="1"/>
  <c r="S121" i="3"/>
  <c r="U121" i="3"/>
  <c r="H90" i="3"/>
  <c r="AY89" i="3"/>
  <c r="BW89" i="3" s="1"/>
  <c r="AS103" i="3"/>
  <c r="AQ103" i="3"/>
  <c r="AB106" i="3"/>
  <c r="Z107" i="3" l="1"/>
  <c r="AN87" i="5"/>
  <c r="BX89" i="3"/>
  <c r="AZ89" i="3"/>
  <c r="V121" i="3"/>
  <c r="Q122" i="3" s="1"/>
  <c r="T121" i="3"/>
  <c r="AW90" i="3"/>
  <c r="BG90" i="3"/>
  <c r="BM90" i="3" s="1"/>
  <c r="BS90" i="3" s="1"/>
  <c r="K90" i="3"/>
  <c r="I90" i="3"/>
  <c r="AR103" i="3"/>
  <c r="AT103" i="3"/>
  <c r="AO104" i="3" s="1"/>
  <c r="BI107" i="3" l="1"/>
  <c r="BO107" i="3" s="1"/>
  <c r="AC107" i="3"/>
  <c r="AD107" i="3" s="1"/>
  <c r="Y108" i="3" s="1"/>
  <c r="AA107" i="3"/>
  <c r="AB107" i="3" s="1"/>
  <c r="R122" i="3"/>
  <c r="AM88" i="5"/>
  <c r="BV90" i="3"/>
  <c r="AX90" i="3"/>
  <c r="J90" i="3"/>
  <c r="L90" i="3"/>
  <c r="G91" i="3" s="1"/>
  <c r="BC90" i="3"/>
  <c r="AP104" i="3"/>
  <c r="BK104" i="3" s="1"/>
  <c r="BQ104" i="3" s="1"/>
  <c r="Z108" i="3" l="1"/>
  <c r="BH122" i="3"/>
  <c r="BN122" i="3" s="1"/>
  <c r="S122" i="3"/>
  <c r="U122" i="3"/>
  <c r="H91" i="3"/>
  <c r="AY90" i="3"/>
  <c r="BW90" i="3" s="1"/>
  <c r="AQ104" i="3"/>
  <c r="AS104" i="3"/>
  <c r="BI108" i="3" l="1"/>
  <c r="BO108" i="3" s="1"/>
  <c r="AC108" i="3"/>
  <c r="AD108" i="3" s="1"/>
  <c r="Y109" i="3" s="1"/>
  <c r="AA108" i="3"/>
  <c r="AB108" i="3" s="1"/>
  <c r="AN88" i="5"/>
  <c r="BX90" i="3"/>
  <c r="AZ90" i="3"/>
  <c r="V122" i="3"/>
  <c r="Q123" i="3" s="1"/>
  <c r="T122" i="3"/>
  <c r="BG91" i="3"/>
  <c r="BM91" i="3" s="1"/>
  <c r="BS91" i="3" s="1"/>
  <c r="AW91" i="3"/>
  <c r="I91" i="3"/>
  <c r="K91" i="3"/>
  <c r="AT104" i="3"/>
  <c r="AO105" i="3" s="1"/>
  <c r="AR104" i="3"/>
  <c r="R123" i="3" l="1"/>
  <c r="Z109" i="3"/>
  <c r="AM89" i="5"/>
  <c r="BV91" i="3"/>
  <c r="AX91" i="3"/>
  <c r="L91" i="3"/>
  <c r="G92" i="3" s="1"/>
  <c r="J91" i="3"/>
  <c r="BC91" i="3"/>
  <c r="AP105" i="3"/>
  <c r="BK105" i="3" s="1"/>
  <c r="BQ105" i="3" s="1"/>
  <c r="BI109" i="3" l="1"/>
  <c r="BO109" i="3" s="1"/>
  <c r="AC109" i="3"/>
  <c r="AD109" i="3" s="1"/>
  <c r="Y110" i="3" s="1"/>
  <c r="AA109" i="3"/>
  <c r="AB109" i="3" s="1"/>
  <c r="BH123" i="3"/>
  <c r="BN123" i="3" s="1"/>
  <c r="U123" i="3"/>
  <c r="S123" i="3"/>
  <c r="AY91" i="3"/>
  <c r="BW91" i="3" s="1"/>
  <c r="H92" i="3"/>
  <c r="AS105" i="3"/>
  <c r="AQ105" i="3"/>
  <c r="Z110" i="3" l="1"/>
  <c r="AN89" i="5"/>
  <c r="BX91" i="3"/>
  <c r="AZ91" i="3"/>
  <c r="T123" i="3"/>
  <c r="V123" i="3"/>
  <c r="Q124" i="3" s="1"/>
  <c r="AW92" i="3"/>
  <c r="BG92" i="3"/>
  <c r="BM92" i="3" s="1"/>
  <c r="BS92" i="3" s="1"/>
  <c r="K92" i="3"/>
  <c r="I92" i="3"/>
  <c r="AR105" i="3"/>
  <c r="AT105" i="3"/>
  <c r="AO106" i="3" s="1"/>
  <c r="BI110" i="3" l="1"/>
  <c r="BO110" i="3" s="1"/>
  <c r="AC110" i="3"/>
  <c r="AD110" i="3" s="1"/>
  <c r="Y111" i="3" s="1"/>
  <c r="AA110" i="3"/>
  <c r="AB110" i="3" s="1"/>
  <c r="AM90" i="5"/>
  <c r="BV92" i="3"/>
  <c r="R124" i="3"/>
  <c r="Q2" i="3"/>
  <c r="AX92" i="3"/>
  <c r="J92" i="3"/>
  <c r="L92" i="3"/>
  <c r="G93" i="3" s="1"/>
  <c r="BC92" i="3"/>
  <c r="AP106" i="3"/>
  <c r="BK106" i="3" s="1"/>
  <c r="BQ106" i="3" s="1"/>
  <c r="Z111" i="3" l="1"/>
  <c r="BI111" i="3" s="1"/>
  <c r="BO111" i="3" s="1"/>
  <c r="BH124" i="3"/>
  <c r="BN124" i="3" s="1"/>
  <c r="S124" i="3"/>
  <c r="U124" i="3"/>
  <c r="V124" i="3" s="1"/>
  <c r="Q125" i="3" s="1"/>
  <c r="H93" i="3"/>
  <c r="AY92" i="3"/>
  <c r="BW92" i="3" s="1"/>
  <c r="AQ106" i="3"/>
  <c r="AS106" i="3"/>
  <c r="AC111" i="3" l="1"/>
  <c r="AD111" i="3" s="1"/>
  <c r="Y112" i="3" s="1"/>
  <c r="AA111" i="3"/>
  <c r="AB111" i="3" s="1"/>
  <c r="AN90" i="5"/>
  <c r="BX92" i="3"/>
  <c r="AZ92" i="3"/>
  <c r="T124" i="3"/>
  <c r="T2" i="3" s="1"/>
  <c r="S2" i="3"/>
  <c r="AW93" i="3"/>
  <c r="BG93" i="3"/>
  <c r="BM93" i="3" s="1"/>
  <c r="BS93" i="3" s="1"/>
  <c r="I93" i="3"/>
  <c r="K93" i="3"/>
  <c r="AT106" i="3"/>
  <c r="AO107" i="3" s="1"/>
  <c r="AR106" i="3"/>
  <c r="Z112" i="3" l="1"/>
  <c r="BI112" i="3" s="1"/>
  <c r="BO112" i="3" s="1"/>
  <c r="AP107" i="3"/>
  <c r="BK107" i="3" s="1"/>
  <c r="BQ107" i="3" s="1"/>
  <c r="AM91" i="5"/>
  <c r="BV93" i="3"/>
  <c r="AX93" i="3"/>
  <c r="L93" i="3"/>
  <c r="G94" i="3" s="1"/>
  <c r="J93" i="3"/>
  <c r="BC93" i="3"/>
  <c r="AC112" i="3"/>
  <c r="AD112" i="3" s="1"/>
  <c r="Y113" i="3" s="1"/>
  <c r="AA112" i="3" l="1"/>
  <c r="AB112" i="3" s="1"/>
  <c r="Z113" i="3" s="1"/>
  <c r="BI113" i="3" s="1"/>
  <c r="BO113" i="3" s="1"/>
  <c r="H94" i="3"/>
  <c r="AY93" i="3"/>
  <c r="BW93" i="3" s="1"/>
  <c r="AS107" i="3"/>
  <c r="AQ107" i="3"/>
  <c r="AN91" i="5" l="1"/>
  <c r="BX93" i="3"/>
  <c r="AZ93" i="3"/>
  <c r="BG94" i="3"/>
  <c r="BM94" i="3" s="1"/>
  <c r="BS94" i="3" s="1"/>
  <c r="AW94" i="3"/>
  <c r="K94" i="3"/>
  <c r="I94" i="3"/>
  <c r="AR107" i="3"/>
  <c r="AT107" i="3"/>
  <c r="AO108" i="3" s="1"/>
  <c r="AC113" i="3"/>
  <c r="AD113" i="3" s="1"/>
  <c r="Y114" i="3" s="1"/>
  <c r="AA113" i="3"/>
  <c r="AP108" i="3" l="1"/>
  <c r="AM92" i="5"/>
  <c r="BV94" i="3"/>
  <c r="AX94" i="3"/>
  <c r="L94" i="3"/>
  <c r="G95" i="3" s="1"/>
  <c r="J94" i="3"/>
  <c r="BC94" i="3"/>
  <c r="AB113" i="3"/>
  <c r="Z114" i="3" s="1"/>
  <c r="BI114" i="3" s="1"/>
  <c r="BO114" i="3" s="1"/>
  <c r="H95" i="3" l="1"/>
  <c r="BK108" i="3"/>
  <c r="BQ108" i="3" s="1"/>
  <c r="AS108" i="3"/>
  <c r="AT108" i="3" s="1"/>
  <c r="AO109" i="3" s="1"/>
  <c r="AQ108" i="3"/>
  <c r="AR108" i="3" s="1"/>
  <c r="AY94" i="3"/>
  <c r="BW94" i="3" s="1"/>
  <c r="AC114" i="3"/>
  <c r="AD114" i="3" s="1"/>
  <c r="Y115" i="3" s="1"/>
  <c r="AA114" i="3"/>
  <c r="AP109" i="3" l="1"/>
  <c r="AN92" i="5"/>
  <c r="BX94" i="3"/>
  <c r="AZ94" i="3"/>
  <c r="BG95" i="3"/>
  <c r="BM95" i="3" s="1"/>
  <c r="BS95" i="3" s="1"/>
  <c r="AW95" i="3"/>
  <c r="K95" i="3"/>
  <c r="I95" i="3"/>
  <c r="AB114" i="3"/>
  <c r="Z115" i="3" s="1"/>
  <c r="BI115" i="3" s="1"/>
  <c r="BO115" i="3" s="1"/>
  <c r="AQ109" i="3" l="1"/>
  <c r="AR109" i="3" s="1"/>
  <c r="BK109" i="3"/>
  <c r="BQ109" i="3" s="1"/>
  <c r="AS109" i="3"/>
  <c r="AT109" i="3" s="1"/>
  <c r="AO110" i="3" s="1"/>
  <c r="AM93" i="5"/>
  <c r="BV95" i="3"/>
  <c r="AX95" i="3"/>
  <c r="J95" i="3"/>
  <c r="L95" i="3"/>
  <c r="G96" i="3" s="1"/>
  <c r="BC95" i="3"/>
  <c r="AC115" i="3"/>
  <c r="AD115" i="3" s="1"/>
  <c r="Y116" i="3" s="1"/>
  <c r="AA115" i="3"/>
  <c r="AP110" i="3" l="1"/>
  <c r="H96" i="3"/>
  <c r="AY95" i="3"/>
  <c r="BW95" i="3" s="1"/>
  <c r="AB115" i="3"/>
  <c r="Z116" i="3" s="1"/>
  <c r="BI116" i="3" s="1"/>
  <c r="BO116" i="3" s="1"/>
  <c r="AS110" i="3" l="1"/>
  <c r="AT110" i="3" s="1"/>
  <c r="AO111" i="3" s="1"/>
  <c r="AP111" i="3" s="1"/>
  <c r="BK111" i="3" s="1"/>
  <c r="BQ111" i="3" s="1"/>
  <c r="AQ110" i="3"/>
  <c r="AR110" i="3" s="1"/>
  <c r="BK110" i="3"/>
  <c r="BQ110" i="3" s="1"/>
  <c r="AN93" i="5"/>
  <c r="BX95" i="3"/>
  <c r="AZ95" i="3"/>
  <c r="BG96" i="3"/>
  <c r="BM96" i="3" s="1"/>
  <c r="BS96" i="3" s="1"/>
  <c r="AW96" i="3"/>
  <c r="I96" i="3"/>
  <c r="K96" i="3"/>
  <c r="AC116" i="3"/>
  <c r="AD116" i="3" s="1"/>
  <c r="Y117" i="3" s="1"/>
  <c r="AA116" i="3"/>
  <c r="AQ111" i="3" l="1"/>
  <c r="AR111" i="3" s="1"/>
  <c r="AS111" i="3"/>
  <c r="AT111" i="3" s="1"/>
  <c r="AO112" i="3" s="1"/>
  <c r="AM94" i="5"/>
  <c r="BV96" i="3"/>
  <c r="AX96" i="3"/>
  <c r="L96" i="3"/>
  <c r="G97" i="3" s="1"/>
  <c r="J96" i="3"/>
  <c r="BC96" i="3"/>
  <c r="AB116" i="3"/>
  <c r="Z117" i="3" l="1"/>
  <c r="AP112" i="3"/>
  <c r="AY96" i="3"/>
  <c r="BW96" i="3" s="1"/>
  <c r="H97" i="3"/>
  <c r="BI117" i="3" l="1"/>
  <c r="BO117" i="3" s="1"/>
  <c r="AC117" i="3"/>
  <c r="AD117" i="3" s="1"/>
  <c r="Y118" i="3" s="1"/>
  <c r="AA117" i="3"/>
  <c r="AB117" i="3" s="1"/>
  <c r="AS112" i="3"/>
  <c r="AT112" i="3" s="1"/>
  <c r="AO113" i="3" s="1"/>
  <c r="AQ112" i="3"/>
  <c r="AR112" i="3" s="1"/>
  <c r="BK112" i="3"/>
  <c r="BQ112" i="3" s="1"/>
  <c r="AN94" i="5"/>
  <c r="BX96" i="3"/>
  <c r="AZ96" i="3"/>
  <c r="AW97" i="3"/>
  <c r="BG97" i="3"/>
  <c r="BM97" i="3" s="1"/>
  <c r="BS97" i="3" s="1"/>
  <c r="K97" i="3"/>
  <c r="I97" i="3"/>
  <c r="Z118" i="3" l="1"/>
  <c r="BI118" i="3" s="1"/>
  <c r="BO118" i="3" s="1"/>
  <c r="AP113" i="3"/>
  <c r="AM95" i="5"/>
  <c r="BV97" i="3"/>
  <c r="AX97" i="3"/>
  <c r="J97" i="3"/>
  <c r="L97" i="3"/>
  <c r="G98" i="3" s="1"/>
  <c r="BC97" i="3"/>
  <c r="AC118" i="3"/>
  <c r="AD118" i="3" s="1"/>
  <c r="Y119" i="3" s="1"/>
  <c r="AA118" i="3" l="1"/>
  <c r="AB118" i="3" s="1"/>
  <c r="Z119" i="3" s="1"/>
  <c r="BI119" i="3" s="1"/>
  <c r="BO119" i="3" s="1"/>
  <c r="BK113" i="3"/>
  <c r="BQ113" i="3" s="1"/>
  <c r="AQ113" i="3"/>
  <c r="AR113" i="3" s="1"/>
  <c r="AS113" i="3"/>
  <c r="AT113" i="3" s="1"/>
  <c r="AO114" i="3" s="1"/>
  <c r="H98" i="3"/>
  <c r="AY97" i="3"/>
  <c r="BW97" i="3" s="1"/>
  <c r="AP114" i="3" l="1"/>
  <c r="AN95" i="5"/>
  <c r="BX97" i="3"/>
  <c r="AZ97" i="3"/>
  <c r="AW98" i="3"/>
  <c r="BG98" i="3"/>
  <c r="BM98" i="3" s="1"/>
  <c r="BS98" i="3" s="1"/>
  <c r="K98" i="3"/>
  <c r="I98" i="3"/>
  <c r="AC119" i="3"/>
  <c r="AD119" i="3" s="1"/>
  <c r="Y120" i="3" s="1"/>
  <c r="AA119" i="3"/>
  <c r="BK114" i="3" l="1"/>
  <c r="BQ114" i="3" s="1"/>
  <c r="AS114" i="3"/>
  <c r="AT114" i="3" s="1"/>
  <c r="AO115" i="3" s="1"/>
  <c r="AQ114" i="3"/>
  <c r="AR114" i="3" s="1"/>
  <c r="AM96" i="5"/>
  <c r="BV98" i="3"/>
  <c r="AX98" i="3"/>
  <c r="J98" i="3"/>
  <c r="L98" i="3"/>
  <c r="G99" i="3" s="1"/>
  <c r="BC98" i="3"/>
  <c r="AB119" i="3"/>
  <c r="Z120" i="3" s="1"/>
  <c r="BI120" i="3" s="1"/>
  <c r="BO120" i="3" s="1"/>
  <c r="AP115" i="3" l="1"/>
  <c r="BK115" i="3" s="1"/>
  <c r="BQ115" i="3" s="1"/>
  <c r="H99" i="3"/>
  <c r="AY98" i="3"/>
  <c r="BW98" i="3" s="1"/>
  <c r="AC120" i="3"/>
  <c r="AD120" i="3" s="1"/>
  <c r="Y121" i="3" s="1"/>
  <c r="AA120" i="3"/>
  <c r="AN96" i="5" l="1"/>
  <c r="BX98" i="3"/>
  <c r="AZ98" i="3"/>
  <c r="BG99" i="3"/>
  <c r="BM99" i="3" s="1"/>
  <c r="BS99" i="3" s="1"/>
  <c r="AW99" i="3"/>
  <c r="I99" i="3"/>
  <c r="K99" i="3"/>
  <c r="AQ115" i="3"/>
  <c r="AS115" i="3"/>
  <c r="AB120" i="3"/>
  <c r="Z121" i="3" s="1"/>
  <c r="BI121" i="3" s="1"/>
  <c r="BO121" i="3" s="1"/>
  <c r="AM97" i="5" l="1"/>
  <c r="BV99" i="3"/>
  <c r="AX99" i="3"/>
  <c r="L99" i="3"/>
  <c r="G100" i="3" s="1"/>
  <c r="J99" i="3"/>
  <c r="BC99" i="3"/>
  <c r="AT115" i="3"/>
  <c r="AO116" i="3" s="1"/>
  <c r="AR115" i="3"/>
  <c r="AC121" i="3"/>
  <c r="AD121" i="3" s="1"/>
  <c r="Y122" i="3" s="1"/>
  <c r="AA121" i="3"/>
  <c r="AP116" i="3" l="1"/>
  <c r="BK116" i="3" s="1"/>
  <c r="BQ116" i="3" s="1"/>
  <c r="H100" i="3"/>
  <c r="AY99" i="3"/>
  <c r="BW99" i="3" s="1"/>
  <c r="AB121" i="3"/>
  <c r="Z122" i="3" s="1"/>
  <c r="BI122" i="3" s="1"/>
  <c r="BO122" i="3" s="1"/>
  <c r="AN97" i="5" l="1"/>
  <c r="BX99" i="3"/>
  <c r="AZ99" i="3"/>
  <c r="BG100" i="3"/>
  <c r="BM100" i="3" s="1"/>
  <c r="BS100" i="3" s="1"/>
  <c r="AW100" i="3"/>
  <c r="I100" i="3"/>
  <c r="K100" i="3"/>
  <c r="AS116" i="3"/>
  <c r="AQ116" i="3"/>
  <c r="AC122" i="3"/>
  <c r="AD122" i="3" s="1"/>
  <c r="Y123" i="3" s="1"/>
  <c r="AA122" i="3"/>
  <c r="AM98" i="5" l="1"/>
  <c r="BV100" i="3"/>
  <c r="AX100" i="3"/>
  <c r="BC100" i="3"/>
  <c r="L100" i="3"/>
  <c r="G101" i="3" s="1"/>
  <c r="J100" i="3"/>
  <c r="AR116" i="3"/>
  <c r="AT116" i="3"/>
  <c r="AO117" i="3" s="1"/>
  <c r="AB122" i="3"/>
  <c r="Z123" i="3" s="1"/>
  <c r="BI123" i="3" s="1"/>
  <c r="BO123" i="3" s="1"/>
  <c r="H101" i="3" l="1"/>
  <c r="AY100" i="3"/>
  <c r="BW100" i="3" s="1"/>
  <c r="AC123" i="3"/>
  <c r="AD123" i="3" s="1"/>
  <c r="Y124" i="3" s="1"/>
  <c r="AA123" i="3"/>
  <c r="AN98" i="5" l="1"/>
  <c r="BX100" i="3"/>
  <c r="AZ100" i="3"/>
  <c r="BG101" i="3"/>
  <c r="BM101" i="3" s="1"/>
  <c r="BS101" i="3" s="1"/>
  <c r="AW101" i="3"/>
  <c r="I101" i="3"/>
  <c r="K101" i="3"/>
  <c r="AP117" i="3"/>
  <c r="BK117" i="3" s="1"/>
  <c r="BQ117" i="3" s="1"/>
  <c r="AB123" i="3"/>
  <c r="Z124" i="3"/>
  <c r="BI124" i="3" s="1"/>
  <c r="BO124" i="3" s="1"/>
  <c r="Y2" i="3"/>
  <c r="AM99" i="5" l="1"/>
  <c r="BV101" i="3"/>
  <c r="AX101" i="3"/>
  <c r="L101" i="3"/>
  <c r="G102" i="3" s="1"/>
  <c r="J101" i="3"/>
  <c r="BC101" i="3"/>
  <c r="AQ117" i="3"/>
  <c r="AS117" i="3"/>
  <c r="AC124" i="3"/>
  <c r="AD124" i="3" s="1"/>
  <c r="Y125" i="3" s="1"/>
  <c r="AA124" i="3"/>
  <c r="H102" i="3" l="1"/>
  <c r="AY101" i="3"/>
  <c r="BW101" i="3" s="1"/>
  <c r="AT117" i="3"/>
  <c r="AO118" i="3" s="1"/>
  <c r="AR117" i="3"/>
  <c r="AB124" i="3"/>
  <c r="AA2" i="3"/>
  <c r="AN99" i="5" l="1"/>
  <c r="BX101" i="3"/>
  <c r="AZ101" i="3"/>
  <c r="BG102" i="3"/>
  <c r="BM102" i="3" s="1"/>
  <c r="BS102" i="3" s="1"/>
  <c r="AW102" i="3"/>
  <c r="K102" i="3"/>
  <c r="I102" i="3"/>
  <c r="AP118" i="3"/>
  <c r="BK118" i="3" s="1"/>
  <c r="BQ118" i="3" s="1"/>
  <c r="AB2" i="3"/>
  <c r="AM100" i="5" l="1"/>
  <c r="BV102" i="3"/>
  <c r="AX102" i="3"/>
  <c r="J102" i="3"/>
  <c r="L102" i="3"/>
  <c r="G103" i="3" s="1"/>
  <c r="BC102" i="3"/>
  <c r="AS118" i="3"/>
  <c r="AQ118" i="3"/>
  <c r="H103" i="3" l="1"/>
  <c r="AY102" i="3"/>
  <c r="BW102" i="3" s="1"/>
  <c r="AR118" i="3"/>
  <c r="AT118" i="3"/>
  <c r="AO119" i="3" s="1"/>
  <c r="AN100" i="5" l="1"/>
  <c r="BX102" i="3"/>
  <c r="AZ102" i="3"/>
  <c r="K103" i="3"/>
  <c r="BG103" i="3"/>
  <c r="BM103" i="3" s="1"/>
  <c r="BS103" i="3" s="1"/>
  <c r="AW103" i="3"/>
  <c r="I103" i="3"/>
  <c r="AM101" i="5" l="1"/>
  <c r="BV103" i="3"/>
  <c r="AX103" i="3"/>
  <c r="J103" i="3"/>
  <c r="BC103" i="3"/>
  <c r="L103" i="3"/>
  <c r="G104" i="3" s="1"/>
  <c r="AP119" i="3"/>
  <c r="BK119" i="3" s="1"/>
  <c r="BQ119" i="3" s="1"/>
  <c r="AY103" i="3" l="1"/>
  <c r="BW103" i="3" s="1"/>
  <c r="AQ119" i="3"/>
  <c r="AS119" i="3"/>
  <c r="AN101" i="5" l="1"/>
  <c r="BX103" i="3"/>
  <c r="AZ103" i="3"/>
  <c r="H104" i="3"/>
  <c r="AT119" i="3"/>
  <c r="AO120" i="3" s="1"/>
  <c r="AR119" i="3"/>
  <c r="BG104" i="3" l="1"/>
  <c r="BM104" i="3" s="1"/>
  <c r="BS104" i="3" s="1"/>
  <c r="AW104" i="3"/>
  <c r="I104" i="3"/>
  <c r="K104" i="3"/>
  <c r="AP120" i="3"/>
  <c r="BK120" i="3" s="1"/>
  <c r="BQ120" i="3" s="1"/>
  <c r="AM102" i="5" l="1"/>
  <c r="BV104" i="3"/>
  <c r="AX104" i="3"/>
  <c r="L104" i="3"/>
  <c r="G105" i="3" s="1"/>
  <c r="J104" i="3"/>
  <c r="BC104" i="3"/>
  <c r="AS120" i="3"/>
  <c r="AQ120" i="3"/>
  <c r="AY104" i="3" l="1"/>
  <c r="BW104" i="3" s="1"/>
  <c r="AR120" i="3"/>
  <c r="AT120" i="3"/>
  <c r="AO121" i="3" s="1"/>
  <c r="AN102" i="5" l="1"/>
  <c r="BX104" i="3"/>
  <c r="AZ104" i="3"/>
  <c r="H105" i="3"/>
  <c r="AP121" i="3"/>
  <c r="BK121" i="3" s="1"/>
  <c r="BQ121" i="3" s="1"/>
  <c r="BG105" i="3" l="1"/>
  <c r="BM105" i="3" s="1"/>
  <c r="BS105" i="3" s="1"/>
  <c r="AW105" i="3"/>
  <c r="K105" i="3"/>
  <c r="I105" i="3"/>
  <c r="AQ121" i="3"/>
  <c r="AS121" i="3"/>
  <c r="AM103" i="5" l="1"/>
  <c r="BV105" i="3"/>
  <c r="AX105" i="3"/>
  <c r="J105" i="3"/>
  <c r="L105" i="3"/>
  <c r="G106" i="3" s="1"/>
  <c r="BC105" i="3"/>
  <c r="AT121" i="3"/>
  <c r="AO122" i="3" s="1"/>
  <c r="AR121" i="3"/>
  <c r="AP122" i="3" l="1"/>
  <c r="BK122" i="3" s="1"/>
  <c r="BQ122" i="3" s="1"/>
  <c r="AY105" i="3"/>
  <c r="BW105" i="3" s="1"/>
  <c r="AN103" i="5" l="1"/>
  <c r="BX105" i="3"/>
  <c r="AZ105" i="3"/>
  <c r="H106" i="3"/>
  <c r="AS122" i="3"/>
  <c r="AQ122" i="3"/>
  <c r="BG106" i="3" l="1"/>
  <c r="BM106" i="3" s="1"/>
  <c r="BS106" i="3" s="1"/>
  <c r="AW106" i="3"/>
  <c r="I106" i="3"/>
  <c r="K106" i="3"/>
  <c r="AR122" i="3"/>
  <c r="AT122" i="3"/>
  <c r="AO123" i="3" s="1"/>
  <c r="AM104" i="5" l="1"/>
  <c r="BV106" i="3"/>
  <c r="AX106" i="3"/>
  <c r="L106" i="3"/>
  <c r="G107" i="3" s="1"/>
  <c r="J106" i="3"/>
  <c r="BC106" i="3"/>
  <c r="AP123" i="3"/>
  <c r="BK123" i="3" s="1"/>
  <c r="BQ123" i="3" s="1"/>
  <c r="AY106" i="3" l="1"/>
  <c r="BW106" i="3" s="1"/>
  <c r="AQ123" i="3"/>
  <c r="AS123" i="3"/>
  <c r="AN104" i="5" l="1"/>
  <c r="BX106" i="3"/>
  <c r="AZ106" i="3"/>
  <c r="H107" i="3"/>
  <c r="AT123" i="3"/>
  <c r="AO124" i="3" s="1"/>
  <c r="AR123" i="3"/>
  <c r="AW107" i="3" l="1"/>
  <c r="BG107" i="3"/>
  <c r="BM107" i="3" s="1"/>
  <c r="BS107" i="3" s="1"/>
  <c r="K107" i="3"/>
  <c r="I107" i="3"/>
  <c r="AP124" i="3"/>
  <c r="BK124" i="3" s="1"/>
  <c r="BQ124" i="3" s="1"/>
  <c r="AO2" i="3"/>
  <c r="AM105" i="5" l="1"/>
  <c r="BV107" i="3"/>
  <c r="AX107" i="3"/>
  <c r="J107" i="3"/>
  <c r="L107" i="3"/>
  <c r="G108" i="3" s="1"/>
  <c r="BC107" i="3"/>
  <c r="AS124" i="3"/>
  <c r="AT124" i="3" s="1"/>
  <c r="AO125" i="3" s="1"/>
  <c r="AQ124" i="3"/>
  <c r="H108" i="3" l="1"/>
  <c r="AY107" i="3"/>
  <c r="BW107" i="3" s="1"/>
  <c r="AR124" i="3"/>
  <c r="AQ2" i="3"/>
  <c r="AN105" i="5" l="1"/>
  <c r="BX107" i="3"/>
  <c r="AZ107" i="3"/>
  <c r="BG108" i="3"/>
  <c r="BM108" i="3" s="1"/>
  <c r="BS108" i="3" s="1"/>
  <c r="AW108" i="3"/>
  <c r="I108" i="3"/>
  <c r="K108" i="3"/>
  <c r="AR2" i="3"/>
  <c r="AM106" i="5" l="1"/>
  <c r="BV108" i="3"/>
  <c r="AX108" i="3"/>
  <c r="L108" i="3"/>
  <c r="G109" i="3" s="1"/>
  <c r="J108" i="3"/>
  <c r="BC108" i="3"/>
  <c r="H109" i="3" l="1"/>
  <c r="AY108" i="3"/>
  <c r="BW108" i="3" s="1"/>
  <c r="AN106" i="5" l="1"/>
  <c r="BX108" i="3"/>
  <c r="AZ108" i="3"/>
  <c r="BG109" i="3"/>
  <c r="BM109" i="3" s="1"/>
  <c r="BS109" i="3" s="1"/>
  <c r="AW109" i="3"/>
  <c r="K109" i="3"/>
  <c r="I109" i="3"/>
  <c r="AM107" i="5" l="1"/>
  <c r="BV109" i="3"/>
  <c r="AX109" i="3"/>
  <c r="J109" i="3"/>
  <c r="L109" i="3"/>
  <c r="G110" i="3" s="1"/>
  <c r="BC109" i="3"/>
  <c r="H110" i="3" l="1"/>
  <c r="AY109" i="3"/>
  <c r="BW109" i="3" s="1"/>
  <c r="AN107" i="5" l="1"/>
  <c r="BX109" i="3"/>
  <c r="AZ109" i="3"/>
  <c r="BG110" i="3"/>
  <c r="BM110" i="3" s="1"/>
  <c r="BS110" i="3" s="1"/>
  <c r="AW110" i="3"/>
  <c r="I110" i="3"/>
  <c r="K110" i="3"/>
  <c r="AM108" i="5" l="1"/>
  <c r="BV110" i="3"/>
  <c r="AX110" i="3"/>
  <c r="BC110" i="3"/>
  <c r="L110" i="3"/>
  <c r="G111" i="3" s="1"/>
  <c r="J110" i="3"/>
  <c r="H111" i="3" l="1"/>
  <c r="AY110" i="3"/>
  <c r="BW110" i="3" s="1"/>
  <c r="AN108" i="5" l="1"/>
  <c r="BX110" i="3"/>
  <c r="AZ110" i="3"/>
  <c r="BG111" i="3"/>
  <c r="BM111" i="3" s="1"/>
  <c r="BS111" i="3" s="1"/>
  <c r="AW111" i="3"/>
  <c r="K111" i="3"/>
  <c r="I111" i="3"/>
  <c r="AM109" i="5" l="1"/>
  <c r="BV111" i="3"/>
  <c r="AX111" i="3"/>
  <c r="J111" i="3"/>
  <c r="L111" i="3"/>
  <c r="G112" i="3" s="1"/>
  <c r="BC111" i="3"/>
  <c r="H112" i="3" l="1"/>
  <c r="AY111" i="3"/>
  <c r="BW111" i="3" s="1"/>
  <c r="AN109" i="5" l="1"/>
  <c r="BX111" i="3"/>
  <c r="AZ111" i="3"/>
  <c r="BG112" i="3"/>
  <c r="BM112" i="3" s="1"/>
  <c r="BS112" i="3" s="1"/>
  <c r="AW112" i="3"/>
  <c r="I112" i="3"/>
  <c r="K112" i="3"/>
  <c r="AM110" i="5" l="1"/>
  <c r="BV112" i="3"/>
  <c r="AX112" i="3"/>
  <c r="L112" i="3"/>
  <c r="G113" i="3" s="1"/>
  <c r="J112" i="3"/>
  <c r="BC112" i="3"/>
  <c r="H113" i="3" l="1"/>
  <c r="AY112" i="3"/>
  <c r="BW112" i="3" s="1"/>
  <c r="AN110" i="5" l="1"/>
  <c r="BX112" i="3"/>
  <c r="AZ112" i="3"/>
  <c r="BG113" i="3"/>
  <c r="BM113" i="3" s="1"/>
  <c r="BS113" i="3" s="1"/>
  <c r="AW113" i="3"/>
  <c r="K113" i="3"/>
  <c r="I113" i="3"/>
  <c r="AM111" i="5" l="1"/>
  <c r="BV113" i="3"/>
  <c r="AX113" i="3"/>
  <c r="J113" i="3"/>
  <c r="L113" i="3"/>
  <c r="G114" i="3" s="1"/>
  <c r="BC113" i="3"/>
  <c r="H114" i="3" l="1"/>
  <c r="AY113" i="3"/>
  <c r="BW113" i="3" s="1"/>
  <c r="AN111" i="5" l="1"/>
  <c r="BX113" i="3"/>
  <c r="AZ113" i="3"/>
  <c r="BG114" i="3"/>
  <c r="BM114" i="3" s="1"/>
  <c r="BS114" i="3" s="1"/>
  <c r="AW114" i="3"/>
  <c r="I114" i="3"/>
  <c r="K114" i="3"/>
  <c r="AM112" i="5" l="1"/>
  <c r="BV114" i="3"/>
  <c r="AX114" i="3"/>
  <c r="L114" i="3"/>
  <c r="G115" i="3" s="1"/>
  <c r="J114" i="3"/>
  <c r="BC114" i="3"/>
  <c r="H115" i="3" l="1"/>
  <c r="AY114" i="3"/>
  <c r="BW114" i="3" s="1"/>
  <c r="AN112" i="5" l="1"/>
  <c r="BX114" i="3"/>
  <c r="AZ114" i="3"/>
  <c r="BG115" i="3"/>
  <c r="BM115" i="3" s="1"/>
  <c r="BS115" i="3" s="1"/>
  <c r="AW115" i="3"/>
  <c r="K115" i="3"/>
  <c r="I115" i="3"/>
  <c r="AM113" i="5" l="1"/>
  <c r="BV115" i="3"/>
  <c r="AX115" i="3"/>
  <c r="J115" i="3"/>
  <c r="L115" i="3"/>
  <c r="G116" i="3" s="1"/>
  <c r="BC115" i="3"/>
  <c r="H116" i="3" l="1"/>
  <c r="AY115" i="3"/>
  <c r="BW115" i="3" s="1"/>
  <c r="AN113" i="5" l="1"/>
  <c r="BX115" i="3"/>
  <c r="AZ115" i="3"/>
  <c r="BG116" i="3"/>
  <c r="BM116" i="3" s="1"/>
  <c r="BS116" i="3" s="1"/>
  <c r="AW116" i="3"/>
  <c r="I116" i="3"/>
  <c r="K116" i="3"/>
  <c r="AM114" i="5" l="1"/>
  <c r="BV116" i="3"/>
  <c r="AX116" i="3"/>
  <c r="L116" i="3"/>
  <c r="G117" i="3" s="1"/>
  <c r="J116" i="3"/>
  <c r="BC116" i="3"/>
  <c r="H117" i="3" l="1"/>
  <c r="AY116" i="3"/>
  <c r="BW116" i="3" s="1"/>
  <c r="AN114" i="5" l="1"/>
  <c r="BX116" i="3"/>
  <c r="AZ116" i="3"/>
  <c r="BG117" i="3"/>
  <c r="BM117" i="3" s="1"/>
  <c r="BS117" i="3" s="1"/>
  <c r="AW117" i="3"/>
  <c r="K117" i="3"/>
  <c r="I117" i="3"/>
  <c r="AM115" i="5" l="1"/>
  <c r="BV117" i="3"/>
  <c r="AX117" i="3"/>
  <c r="J117" i="3"/>
  <c r="L117" i="3"/>
  <c r="G118" i="3" s="1"/>
  <c r="BC117" i="3"/>
  <c r="H118" i="3" l="1"/>
  <c r="AY117" i="3"/>
  <c r="BW117" i="3" s="1"/>
  <c r="AN115" i="5" l="1"/>
  <c r="BX117" i="3"/>
  <c r="AZ117" i="3"/>
  <c r="BG118" i="3"/>
  <c r="BM118" i="3" s="1"/>
  <c r="BS118" i="3" s="1"/>
  <c r="AW118" i="3"/>
  <c r="I118" i="3"/>
  <c r="K118" i="3"/>
  <c r="AM116" i="5" l="1"/>
  <c r="BV118" i="3"/>
  <c r="AX118" i="3"/>
  <c r="L118" i="3"/>
  <c r="G119" i="3" s="1"/>
  <c r="J118" i="3"/>
  <c r="BC118" i="3"/>
  <c r="H119" i="3" l="1"/>
  <c r="AY118" i="3"/>
  <c r="BW118" i="3" s="1"/>
  <c r="AN116" i="5" l="1"/>
  <c r="BX118" i="3"/>
  <c r="AZ118" i="3"/>
  <c r="BG119" i="3"/>
  <c r="BM119" i="3" s="1"/>
  <c r="BS119" i="3" s="1"/>
  <c r="AW119" i="3"/>
  <c r="K119" i="3"/>
  <c r="I119" i="3"/>
  <c r="AM117" i="5" l="1"/>
  <c r="BV119" i="3"/>
  <c r="AX119" i="3"/>
  <c r="J119" i="3"/>
  <c r="L119" i="3"/>
  <c r="G120" i="3" s="1"/>
  <c r="BC119" i="3"/>
  <c r="H120" i="3" l="1"/>
  <c r="AY119" i="3"/>
  <c r="BW119" i="3" s="1"/>
  <c r="AN117" i="5" l="1"/>
  <c r="BX119" i="3"/>
  <c r="AZ119" i="3"/>
  <c r="BG120" i="3"/>
  <c r="BM120" i="3" s="1"/>
  <c r="BS120" i="3" s="1"/>
  <c r="AW120" i="3"/>
  <c r="I120" i="3"/>
  <c r="K120" i="3"/>
  <c r="AM118" i="5" l="1"/>
  <c r="BV120" i="3"/>
  <c r="AX120" i="3"/>
  <c r="BC120" i="3"/>
  <c r="L120" i="3"/>
  <c r="G121" i="3" s="1"/>
  <c r="J120" i="3"/>
  <c r="H121" i="3" l="1"/>
  <c r="AY120" i="3"/>
  <c r="BW120" i="3" s="1"/>
  <c r="AN118" i="5" l="1"/>
  <c r="BX120" i="3"/>
  <c r="AZ120" i="3"/>
  <c r="K121" i="3"/>
  <c r="BG121" i="3"/>
  <c r="BM121" i="3" s="1"/>
  <c r="BS121" i="3" s="1"/>
  <c r="AW121" i="3"/>
  <c r="I121" i="3"/>
  <c r="AM119" i="5" l="1"/>
  <c r="BV121" i="3"/>
  <c r="AX121" i="3"/>
  <c r="J121" i="3"/>
  <c r="BC121" i="3"/>
  <c r="L121" i="3"/>
  <c r="G122" i="3" s="1"/>
  <c r="H122" i="3" l="1"/>
  <c r="AY121" i="3"/>
  <c r="BW121" i="3" s="1"/>
  <c r="AN119" i="5" l="1"/>
  <c r="BX121" i="3"/>
  <c r="AZ121" i="3"/>
  <c r="BG122" i="3"/>
  <c r="BM122" i="3" s="1"/>
  <c r="BS122" i="3" s="1"/>
  <c r="AW122" i="3"/>
  <c r="I122" i="3"/>
  <c r="K122" i="3"/>
  <c r="AM120" i="5" l="1"/>
  <c r="BV122" i="3"/>
  <c r="AX122" i="3"/>
  <c r="L122" i="3"/>
  <c r="G123" i="3" s="1"/>
  <c r="J122" i="3"/>
  <c r="BC122" i="3"/>
  <c r="H123" i="3" l="1"/>
  <c r="AY122" i="3"/>
  <c r="BW122" i="3" s="1"/>
  <c r="AN120" i="5" l="1"/>
  <c r="BX122" i="3"/>
  <c r="AZ122" i="3"/>
  <c r="BG123" i="3"/>
  <c r="BM123" i="3" s="1"/>
  <c r="BS123" i="3" s="1"/>
  <c r="AW123" i="3"/>
  <c r="K123" i="3"/>
  <c r="I123" i="3"/>
  <c r="AM121" i="5" l="1"/>
  <c r="BV123" i="3"/>
  <c r="AX123" i="3"/>
  <c r="J123" i="3"/>
  <c r="L123" i="3"/>
  <c r="G124" i="3" s="1"/>
  <c r="BC123" i="3"/>
  <c r="AY123" i="3" l="1"/>
  <c r="BW123" i="3" s="1"/>
  <c r="AN121" i="5" l="1"/>
  <c r="BX123" i="3"/>
  <c r="AZ123" i="3"/>
  <c r="BB2" i="3" s="1"/>
  <c r="B23" i="2" s="1"/>
  <c r="H124" i="3"/>
  <c r="G2" i="3"/>
  <c r="BG124" i="3" l="1"/>
  <c r="BM124" i="3" s="1"/>
  <c r="BS124" i="3" s="1"/>
  <c r="BS2" i="3" s="1"/>
  <c r="C19" i="2" s="1"/>
  <c r="D19" i="2" s="1"/>
  <c r="AW124" i="3"/>
  <c r="I124" i="3"/>
  <c r="K124" i="3"/>
  <c r="AM122" i="5" l="1"/>
  <c r="BV124" i="3"/>
  <c r="AX124" i="3"/>
  <c r="L124" i="3"/>
  <c r="G125" i="3" s="1"/>
  <c r="I2" i="3"/>
  <c r="J124" i="3"/>
  <c r="BC124" i="3"/>
  <c r="AX2" i="3"/>
  <c r="B21" i="2" s="1"/>
  <c r="J2" i="3" l="1"/>
  <c r="AY124" i="3"/>
  <c r="BW124" i="3" l="1"/>
  <c r="BC125" i="3"/>
  <c r="BC127" i="3" s="1"/>
  <c r="BC2" i="3" s="1"/>
  <c r="B26" i="2" s="1"/>
  <c r="AZ124" i="3"/>
  <c r="AZ2" i="3" s="1"/>
  <c r="AY2" i="3"/>
  <c r="B22" i="2" s="1"/>
  <c r="B25" i="2" s="1"/>
  <c r="C25" i="2" s="1"/>
  <c r="B24" i="2" l="1"/>
  <c r="CE3" i="3"/>
  <c r="BZ7" i="3" s="1"/>
  <c r="AN122" i="5"/>
  <c r="BX124" i="3"/>
  <c r="B27" i="2" l="1"/>
  <c r="BZ24" i="3"/>
  <c r="BZ16" i="3"/>
  <c r="BZ20" i="3"/>
  <c r="BZ10" i="3"/>
  <c r="BZ12" i="3"/>
  <c r="CA12" i="3" s="1"/>
  <c r="BZ3" i="3"/>
  <c r="BZ5" i="3"/>
  <c r="CA5" i="3" s="1"/>
  <c r="CA10" i="3" l="1"/>
  <c r="CA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Pedone</author>
  </authors>
  <commentList>
    <comment ref="B3" authorId="0" shapeId="0" xr:uid="{A4C534F6-63A8-984A-BB9E-C7BA390ECA4B}">
      <text>
        <r>
          <rPr>
            <b/>
            <sz val="10"/>
            <color rgb="FF000000"/>
            <rFont val="Tahoma"/>
            <family val="2"/>
          </rPr>
          <t>Alessandro Pedone: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Inserire il capitale che si desidera investire</t>
        </r>
      </text>
    </comment>
    <comment ref="B4" authorId="0" shapeId="0" xr:uid="{CEBE18DA-11D6-BC42-AA1D-980B7EF7E093}">
      <text>
        <r>
          <rPr>
            <b/>
            <sz val="10"/>
            <color rgb="FF000000"/>
            <rFont val="Tahoma"/>
            <family val="2"/>
          </rPr>
          <t>Alessandro Pedone: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Inserire il numero di mesi nei quali si desidera investire il capitale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Alessandro Pedone</author>
  </authors>
  <commentList>
    <comment ref="A2" authorId="0" shapeId="0" xr:uid="{E1897B5D-BE91-0B49-99B2-5F3E243B10B8}">
      <text>
        <r>
          <rPr>
            <b/>
            <sz val="10"/>
            <color rgb="FF000000"/>
            <rFont val="Tahoma"/>
            <family val="2"/>
          </rPr>
          <t>Alessandro Pedone: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Riga Inizio
</t>
        </r>
      </text>
    </comment>
    <comment ref="A3" authorId="0" shapeId="0" xr:uid="{04A53437-8BB0-E14F-8458-EC6C4DFAF64B}">
      <text>
        <r>
          <rPr>
            <b/>
            <sz val="10"/>
            <color rgb="FF000000"/>
            <rFont val="Tahoma"/>
            <family val="2"/>
          </rPr>
          <t>Alessandro Pedone: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Calcola il massimo rigo dal quale si può partire per avere 10 anni di storia
</t>
        </r>
      </text>
    </comment>
  </commentList>
</comments>
</file>

<file path=xl/sharedStrings.xml><?xml version="1.0" encoding="utf-8"?>
<sst xmlns="http://schemas.openxmlformats.org/spreadsheetml/2006/main" count="440" uniqueCount="317">
  <si>
    <t>FR0010361683-Lyxor UCITS ETF MSCI India C (MI) (EUR)</t>
  </si>
  <si>
    <t>FR0010261198-Lyxor UCITS ETF MSCI Europe D (MI) (EUR)</t>
  </si>
  <si>
    <t>FR0010204073-Lyxor UCITS ETF Eastern Europe (Cece Ntr Eur) (MI) (EUR)</t>
  </si>
  <si>
    <t>FR0007056841-Lyxor UCITS ETF Dow Jones Industrial Average D (MI) (EUR)</t>
  </si>
  <si>
    <t>FR0010204081-Lyxor China Enterprise (Hscei) UCITS ETF D (MI) (EUR)</t>
  </si>
  <si>
    <t>IE00B0M63516-iShares MSCI Brazil UCITS ETF USD (Dist) (MI) (USD)</t>
  </si>
  <si>
    <t>IE00B0M63730-iShares MSCI AC Far East ex-Japan UCITS ETF USD (Dist) (MI) (USD)</t>
  </si>
  <si>
    <t>IE0005042456-iShares Core FTSE 100 UCITS ETF GBP (Dist) (MI) (GBP)</t>
  </si>
  <si>
    <t>LU1598689153-Lyxor Index MSCI EMU Small Cap UCITS ETF C (MI) (EUR)</t>
  </si>
  <si>
    <t>FR0010326140-Lyxor UCITS ETF Russia (Dow Jones Russia GDR) D (MI) (EUR)</t>
  </si>
  <si>
    <t>LU0252633754-Lyxor Dax (DR) UCITS ETF (MI) (EUR)</t>
  </si>
  <si>
    <t>FR0010344630-Lyxor UCITS ETF Stoxx Europe 600 Automobiles &amp; Parts (MI) (EUR)</t>
  </si>
  <si>
    <t>FR0010345470-Lyxor UCITS ETF Stoxx Europe 600 Chemicals (MI) (EUR)</t>
  </si>
  <si>
    <t>FR0010361691-Lyxor UCITS ETF MSCI Korea D (MI) (EUR)</t>
  </si>
  <si>
    <t>FR0010296061-Lyxor UCITS ETF MSCI Usa D (MI) (EUR)</t>
  </si>
  <si>
    <t>JE00B1VS3770-ETFS Physical Gold (MI) (USD)</t>
  </si>
  <si>
    <t>IE00B14X4M10-iShares MSCI North America UCITS ETF USD (Dist) (MI) (USD)</t>
  </si>
  <si>
    <t>IE0031442068-iShares S&amp;P 500 UCITS ETF USD (Dist) (MI) (USD)</t>
  </si>
  <si>
    <t>FR0010345504-Lyxor UCITS ETF Stoxx Europe 600 Construction &amp; Materials (MI) (EUR)</t>
  </si>
  <si>
    <t>FR0010344861-Lyxor UCITS ETF Stoxx Europe 600 Food &amp; Beverage (MI) (EUR)</t>
  </si>
  <si>
    <t>FR0010344853-Lyxor UCITS ETF Stoxx Europe 600 Utilities (MI) (EUR)</t>
  </si>
  <si>
    <t>FR0010361675-Lyxor Hong Kong (HSI) UCITS ETF Dist (MI) (EUR)</t>
  </si>
  <si>
    <t>FR0010345371-Lyxor UCITS ETF Stoxx Europe 600 Banks (MI) (EUR)</t>
  </si>
  <si>
    <t>FR0010345389-Lyxor UCITS ETF Stoxx Europe 600 Basic Resources (MI) (EUR)</t>
  </si>
  <si>
    <t>FR0010344887-Lyxor UCITS ETF Stoxx Europe 600 Industrial Goods &amp; Services (MI) (EUR)</t>
  </si>
  <si>
    <t>IE00B3CNHG25-L&amp;G Gold Mining UCITS ETF USD Acc (MI) (USD)</t>
  </si>
  <si>
    <t>FR0010344903-Lyxor UCITS ETF Stoxx Europe 600 Insurance (MI) (EUR)</t>
  </si>
  <si>
    <t>FR0010344960-Lyxor UCITS ETF Stoxx Europe 600 Oil &amp; Gas (MI) (EUR)</t>
  </si>
  <si>
    <t>FR0010344978-Lyxor UCITS ETF Stoxx Europe 600 Personal &amp; Household Goods (MI) (EUR)</t>
  </si>
  <si>
    <t>FR0010344796-Lyxor UCITS ETF Stoxx Europe 600 Technology (MI) (EUR)</t>
  </si>
  <si>
    <t>FR0010344812-Lyxor UCITS ETF Stoxx Europe 600 Telecommunications (MI) (EUR)</t>
  </si>
  <si>
    <t>FR0010833558-Lyxor FTSE EPRA/NAREIT Developed Europe UCITS ETF Dist (MI) (EUR)</t>
  </si>
  <si>
    <t>FR0010326256-Lyxor UCITS ETF Turkey (Dj Turkey Titans 20) (MI) (EUR)</t>
  </si>
  <si>
    <t>FR0010345363-Lyxor UCITS ETF Stoxx Europe 600 Financial Services (MI) (EUR)</t>
  </si>
  <si>
    <t>FR0010344879-Lyxor UCITS ETF Stoxx Europe 600 Healthcare (MI) (EUR)</t>
  </si>
  <si>
    <t>FR0010010827-Lyxor FTSE MIB UCITS ETF Dist (MI) (EUR)</t>
  </si>
  <si>
    <t>FR0007063177-Lyxor UCITS ETF Nasdaq-100 D (MI) (EUR)</t>
  </si>
  <si>
    <t>01/02/2007</t>
  </si>
  <si>
    <t>01/03/2007</t>
  </si>
  <si>
    <t>30/03/2007</t>
  </si>
  <si>
    <t>30/04/2007</t>
  </si>
  <si>
    <t>01/06/2007</t>
  </si>
  <si>
    <t>29/06/2007</t>
  </si>
  <si>
    <t>01/08/2007</t>
  </si>
  <si>
    <t>31/08/2007</t>
  </si>
  <si>
    <t>01/10/2007</t>
  </si>
  <si>
    <t>01/11/2007</t>
  </si>
  <si>
    <t>30/11/2007</t>
  </si>
  <si>
    <t>31/12/2007</t>
  </si>
  <si>
    <t>01/02/2008</t>
  </si>
  <si>
    <t>29/02/2008</t>
  </si>
  <si>
    <t>01/04/2008</t>
  </si>
  <si>
    <t>30/04/2008</t>
  </si>
  <si>
    <t>30/05/2008</t>
  </si>
  <si>
    <t>01/07/2008</t>
  </si>
  <si>
    <t>01/08/2008</t>
  </si>
  <si>
    <t>01/09/2008</t>
  </si>
  <si>
    <t>01/10/2008</t>
  </si>
  <si>
    <t>31/10/2008</t>
  </si>
  <si>
    <t>01/12/2008</t>
  </si>
  <si>
    <t>31/12/2008</t>
  </si>
  <si>
    <t>30/01/2009</t>
  </si>
  <si>
    <t>27/02/2009</t>
  </si>
  <si>
    <t>01/04/2009</t>
  </si>
  <si>
    <t>30/04/2009</t>
  </si>
  <si>
    <t>01/06/2009</t>
  </si>
  <si>
    <t>01/07/2009</t>
  </si>
  <si>
    <t>31/07/2009</t>
  </si>
  <si>
    <t>01/09/2009</t>
  </si>
  <si>
    <t>01/10/2009</t>
  </si>
  <si>
    <t>30/10/2009</t>
  </si>
  <si>
    <t>01/12/2009</t>
  </si>
  <si>
    <t>31/12/2009</t>
  </si>
  <si>
    <t>01/02/2010</t>
  </si>
  <si>
    <t>01/03/2010</t>
  </si>
  <si>
    <t>01/04/2010</t>
  </si>
  <si>
    <t>30/04/2010</t>
  </si>
  <si>
    <t>01/06/2010</t>
  </si>
  <si>
    <t>01/07/2010</t>
  </si>
  <si>
    <t>30/07/2010</t>
  </si>
  <si>
    <t>01/09/2010</t>
  </si>
  <si>
    <t>01/10/2010</t>
  </si>
  <si>
    <t>01/11/2010</t>
  </si>
  <si>
    <t>01/12/2010</t>
  </si>
  <si>
    <t>31/12/2010</t>
  </si>
  <si>
    <t>01/02/2011</t>
  </si>
  <si>
    <t>01/03/2011</t>
  </si>
  <si>
    <t>01/04/2011</t>
  </si>
  <si>
    <t>29/04/2011</t>
  </si>
  <si>
    <t>01/06/2011</t>
  </si>
  <si>
    <t>01/07/2011</t>
  </si>
  <si>
    <t>01/08/2011</t>
  </si>
  <si>
    <t>01/09/2011</t>
  </si>
  <si>
    <t>30/09/2011</t>
  </si>
  <si>
    <t>01/11/2011</t>
  </si>
  <si>
    <t>01/12/2011</t>
  </si>
  <si>
    <t>30/12/2011</t>
  </si>
  <si>
    <t>01/02/2012</t>
  </si>
  <si>
    <t>01/03/2012</t>
  </si>
  <si>
    <t>30/03/2012</t>
  </si>
  <si>
    <t>30/04/2012</t>
  </si>
  <si>
    <t>01/06/2012</t>
  </si>
  <si>
    <t>29/06/2012</t>
  </si>
  <si>
    <t>01/08/2012</t>
  </si>
  <si>
    <t>31/08/2012</t>
  </si>
  <si>
    <t>01/10/2012</t>
  </si>
  <si>
    <t>01/11/2012</t>
  </si>
  <si>
    <t>30/11/2012</t>
  </si>
  <si>
    <t>31/12/2012</t>
  </si>
  <si>
    <t>01/02/2013</t>
  </si>
  <si>
    <t>01/03/2013</t>
  </si>
  <si>
    <t>28/03/2013</t>
  </si>
  <si>
    <t>30/04/2013</t>
  </si>
  <si>
    <t>31/05/2013</t>
  </si>
  <si>
    <t>01/07/2013</t>
  </si>
  <si>
    <t>01/08/2013</t>
  </si>
  <si>
    <t>30/08/2013</t>
  </si>
  <si>
    <t>01/10/2013</t>
  </si>
  <si>
    <t>01/11/2013</t>
  </si>
  <si>
    <t>29/11/2013</t>
  </si>
  <si>
    <t>31/12/2013</t>
  </si>
  <si>
    <t>31/01/2014</t>
  </si>
  <si>
    <t>28/02/2014</t>
  </si>
  <si>
    <t>01/04/2014</t>
  </si>
  <si>
    <t>30/04/2014</t>
  </si>
  <si>
    <t>30/05/2014</t>
  </si>
  <si>
    <t>01/07/2014</t>
  </si>
  <si>
    <t>01/08/2014</t>
  </si>
  <si>
    <t>01/09/2014</t>
  </si>
  <si>
    <t>01/10/2014</t>
  </si>
  <si>
    <t>31/10/2014</t>
  </si>
  <si>
    <t>01/12/2014</t>
  </si>
  <si>
    <t>31/12/2014</t>
  </si>
  <si>
    <t>30/01/2015</t>
  </si>
  <si>
    <t>27/02/2015</t>
  </si>
  <si>
    <t>01/04/2015</t>
  </si>
  <si>
    <t>30/04/2015</t>
  </si>
  <si>
    <t>01/06/2015</t>
  </si>
  <si>
    <t>01/07/2015</t>
  </si>
  <si>
    <t>31/07/2015</t>
  </si>
  <si>
    <t>01/09/2015</t>
  </si>
  <si>
    <t>01/10/2015</t>
  </si>
  <si>
    <t>30/10/2015</t>
  </si>
  <si>
    <t>01/12/2015</t>
  </si>
  <si>
    <t>31/12/2015</t>
  </si>
  <si>
    <t>01/02/2016</t>
  </si>
  <si>
    <t>01/03/2016</t>
  </si>
  <si>
    <t>01/04/2016</t>
  </si>
  <si>
    <t>29/04/2016</t>
  </si>
  <si>
    <t>01/06/2016</t>
  </si>
  <si>
    <t>01/07/2016</t>
  </si>
  <si>
    <t>01/08/2016</t>
  </si>
  <si>
    <t>01/09/2016</t>
  </si>
  <si>
    <t>30/09/2016</t>
  </si>
  <si>
    <t>01/11/2016</t>
  </si>
  <si>
    <t>01/12/2016</t>
  </si>
  <si>
    <t>30/12/2016</t>
  </si>
  <si>
    <t>01/02/2017</t>
  </si>
  <si>
    <t>01/03/2017</t>
  </si>
  <si>
    <t>31/03/2017</t>
  </si>
  <si>
    <t>28/04/2017</t>
  </si>
  <si>
    <t>01/06/2017</t>
  </si>
  <si>
    <t>30/06/2017</t>
  </si>
  <si>
    <t>01/08/2017</t>
  </si>
  <si>
    <t>01/09/2017</t>
  </si>
  <si>
    <t>29/09/2017</t>
  </si>
  <si>
    <t>01/11/2017</t>
  </si>
  <si>
    <t>01/12/2017</t>
  </si>
  <si>
    <t>29/12/2017</t>
  </si>
  <si>
    <t>01/02/2018</t>
  </si>
  <si>
    <t>01/03/2018</t>
  </si>
  <si>
    <t>29/03/2018</t>
  </si>
  <si>
    <t>30/04/2018</t>
  </si>
  <si>
    <t>01/06/2018</t>
  </si>
  <si>
    <t>Capitale da destinare</t>
  </si>
  <si>
    <t>Mesi del programma</t>
  </si>
  <si>
    <t>Rendimento programmato mensile</t>
  </si>
  <si>
    <t>Numero di mercati sui quali investire</t>
  </si>
  <si>
    <t>Rata base singolo ETF</t>
  </si>
  <si>
    <t>C</t>
  </si>
  <si>
    <t>Data</t>
  </si>
  <si>
    <t>India</t>
  </si>
  <si>
    <t>MSCI Europe</t>
  </si>
  <si>
    <t>Estern Europe</t>
  </si>
  <si>
    <t>Dow Jones</t>
  </si>
  <si>
    <t>Brasile</t>
  </si>
  <si>
    <t>Cina</t>
  </si>
  <si>
    <t>Capitale Teorico</t>
  </si>
  <si>
    <t>Quote mensili</t>
  </si>
  <si>
    <t>Capitale finale</t>
  </si>
  <si>
    <t>Quote toali</t>
  </si>
  <si>
    <t>Capitale da investire</t>
  </si>
  <si>
    <t>G</t>
  </si>
  <si>
    <t>E</t>
  </si>
  <si>
    <t>Totale investito</t>
  </si>
  <si>
    <t>Capitale Finale</t>
  </si>
  <si>
    <t>EMU Small Cap</t>
  </si>
  <si>
    <t>K</t>
  </si>
  <si>
    <t>Russia</t>
  </si>
  <si>
    <t>Dax</t>
  </si>
  <si>
    <t>SX600 Auto</t>
  </si>
  <si>
    <t>SX600 Chimici</t>
  </si>
  <si>
    <t>Korea</t>
  </si>
  <si>
    <t>MSCI USA</t>
  </si>
  <si>
    <t>Oro</t>
  </si>
  <si>
    <t>Q</t>
  </si>
  <si>
    <t>R</t>
  </si>
  <si>
    <t>Investito mensile</t>
  </si>
  <si>
    <t>Rendimento</t>
  </si>
  <si>
    <t>Plus/Minus</t>
  </si>
  <si>
    <t>North America</t>
  </si>
  <si>
    <t>S&amp;P500</t>
  </si>
  <si>
    <t>SX600 Utilties</t>
  </si>
  <si>
    <t>HongKong</t>
  </si>
  <si>
    <t>SX600 Banks</t>
  </si>
  <si>
    <t>SX600 Basic Resource</t>
  </si>
  <si>
    <t>SX600 Industrial</t>
  </si>
  <si>
    <t>Gold Mining</t>
  </si>
  <si>
    <t>SX600 Insurance</t>
  </si>
  <si>
    <t>SX600 Oil &amp; Gax</t>
  </si>
  <si>
    <t>SX Personal &amp; House</t>
  </si>
  <si>
    <t>AF</t>
  </si>
  <si>
    <t>Nasdaq 100</t>
  </si>
  <si>
    <t>B</t>
  </si>
  <si>
    <t>AA</t>
  </si>
  <si>
    <t>AB</t>
  </si>
  <si>
    <t>AL</t>
  </si>
  <si>
    <t>Italia</t>
  </si>
  <si>
    <t>SX600 Healthcare</t>
  </si>
  <si>
    <t>SX600 Financial</t>
  </si>
  <si>
    <t>Turchia</t>
  </si>
  <si>
    <t>SX600 Alimentari</t>
  </si>
  <si>
    <t>SX600  Costruzioni</t>
  </si>
  <si>
    <t>AK</t>
  </si>
  <si>
    <t>AJ</t>
  </si>
  <si>
    <t>AI</t>
  </si>
  <si>
    <t>AH</t>
  </si>
  <si>
    <t>AG</t>
  </si>
  <si>
    <t>AE</t>
  </si>
  <si>
    <t>AD</t>
  </si>
  <si>
    <t>AC</t>
  </si>
  <si>
    <t>Z</t>
  </si>
  <si>
    <t>Colonna</t>
  </si>
  <si>
    <t>D</t>
  </si>
  <si>
    <t>H</t>
  </si>
  <si>
    <t>J</t>
  </si>
  <si>
    <t>M</t>
  </si>
  <si>
    <t>N</t>
  </si>
  <si>
    <t>O</t>
  </si>
  <si>
    <t>P</t>
  </si>
  <si>
    <t>T</t>
  </si>
  <si>
    <t>U</t>
  </si>
  <si>
    <t>V</t>
  </si>
  <si>
    <t>W</t>
  </si>
  <si>
    <t>X</t>
  </si>
  <si>
    <t>Y</t>
  </si>
  <si>
    <t>L</t>
  </si>
  <si>
    <t>ISIN E NOME COMPLETO</t>
  </si>
  <si>
    <t>ABBREBIAZIONE</t>
  </si>
  <si>
    <t>Mercati selezionati</t>
  </si>
  <si>
    <t>UK</t>
  </si>
  <si>
    <t>Rata base totale iniziale</t>
  </si>
  <si>
    <t>SX600 Telecom</t>
  </si>
  <si>
    <t>Abbreviazione</t>
  </si>
  <si>
    <t>F</t>
  </si>
  <si>
    <t>Capitale a scadenza</t>
  </si>
  <si>
    <t>I</t>
  </si>
  <si>
    <t>S</t>
  </si>
  <si>
    <t>Flussi</t>
  </si>
  <si>
    <t>Tasso interno di rendimento</t>
  </si>
  <si>
    <t>10 Anni</t>
  </si>
  <si>
    <t>Rendimento 5 anni</t>
  </si>
  <si>
    <t>CapitaleInvestito</t>
  </si>
  <si>
    <t>RataPAC</t>
  </si>
  <si>
    <t>*</t>
  </si>
  <si>
    <t>% Investito teorico</t>
  </si>
  <si>
    <t>EMA</t>
  </si>
  <si>
    <t>Segnale</t>
  </si>
  <si>
    <t>SX600 Tecnology</t>
  </si>
  <si>
    <t>EPRA/NAREIT Europe</t>
  </si>
  <si>
    <t>5 Anni</t>
  </si>
  <si>
    <t>Far East ex-Japan</t>
  </si>
  <si>
    <t>Dati!</t>
  </si>
  <si>
    <t>A</t>
  </si>
  <si>
    <t>Riga di partenza (per la data)</t>
  </si>
  <si>
    <t>Commissioni % / Minimo / Massimo</t>
  </si>
  <si>
    <t>Min</t>
  </si>
  <si>
    <t>Max</t>
  </si>
  <si>
    <t>Commissioni Percentuali</t>
  </si>
  <si>
    <t>Commissioni con limiti</t>
  </si>
  <si>
    <t>Totale</t>
  </si>
  <si>
    <t>Date</t>
  </si>
  <si>
    <t>Liquidità</t>
  </si>
  <si>
    <t>Montante</t>
  </si>
  <si>
    <t>Rendimento stimato non azionario</t>
  </si>
  <si>
    <t>Media rendimento mensile</t>
  </si>
  <si>
    <t>Deviazione STD</t>
  </si>
  <si>
    <t>Media rendimento mensile (ultimi 60 mesi)</t>
  </si>
  <si>
    <t>Deviazione STD (ultimi 60 mesi)</t>
  </si>
  <si>
    <t>Peggior mese</t>
  </si>
  <si>
    <t>Numero di mesi negativi</t>
  </si>
  <si>
    <t>Miglior mese</t>
  </si>
  <si>
    <t>+</t>
  </si>
  <si>
    <t>Compra e Tieni</t>
  </si>
  <si>
    <t>Perc. Azionario</t>
  </si>
  <si>
    <t>Perdita massima su azionario investito</t>
  </si>
  <si>
    <t>Tasso interno di rendimento azionario investito</t>
  </si>
  <si>
    <t>Tasso interno di rendimento complessivo</t>
  </si>
  <si>
    <t>Capitale complessivo minimo</t>
  </si>
  <si>
    <t>Massimo capitale impiegato azionario</t>
  </si>
  <si>
    <t>Profitto azionario</t>
  </si>
  <si>
    <t>Montante "Compra e Tieni"</t>
  </si>
  <si>
    <t>USC</t>
  </si>
  <si>
    <t>Commissioni PAGATE TPAD Inv.</t>
  </si>
  <si>
    <t>Piano di Accumulo</t>
  </si>
  <si>
    <t>Versamenti PAC</t>
  </si>
  <si>
    <t>Montante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</si>
</sst>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€&quot;\ #,##0.00;[Red]\-&quot;€&quot;\ #,##0.00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&quot;€&quot;_-;\-* #,##0.00\ &quot;€&quot;_-;_-* &quot;-&quot;??\ &quot;€&quot;_-;_-@_-"/>
    <numFmt numFmtId="165" formatCode="#,##0.000"/>
    <numFmt numFmtId="166" formatCode="[$-410]d\-mmm\-yy;@"/>
    <numFmt numFmtId="167" formatCode="0.000000%"/>
    <numFmt numFmtId="168" formatCode="[$-410]dd\-mmm\-yy;@"/>
  </numFmts>
  <fonts count="13" x14ac:knownFonts="1">
    <font>
      <sz val="11"/>
      <name val="Calibri"/>
    </font>
    <font>
      <sz val="11"/>
      <name val="Calibri"/>
      <family val="2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5" tint="0.3999755851924192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9" tint="-0.499984740745262"/>
      <name val="Calibri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i/>
      <sz val="8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</cellStyleXfs>
  <cellXfs count="62">
    <xf numFmtId="0" fontId="0" fillId="0" borderId="0" xfId="0" applyNumberFormat="1" applyFont="1"/>
    <xf numFmtId="165" fontId="0" fillId="0" borderId="0" xfId="0" applyNumberFormat="1" applyFont="1" applyAlignment="1">
      <alignment horizontal="right"/>
    </xf>
    <xf numFmtId="8" fontId="0" fillId="0" borderId="0" xfId="0" applyNumberFormat="1" applyFont="1"/>
    <xf numFmtId="44" fontId="0" fillId="0" borderId="0" xfId="2" applyFont="1"/>
    <xf numFmtId="0" fontId="0" fillId="0" borderId="0" xfId="0" applyNumberFormat="1" applyFont="1" applyAlignment="1">
      <alignment horizontal="center"/>
    </xf>
    <xf numFmtId="44" fontId="0" fillId="0" borderId="0" xfId="0" applyNumberFormat="1" applyFont="1"/>
    <xf numFmtId="0" fontId="0" fillId="4" borderId="0" xfId="0" applyNumberFormat="1" applyFont="1" applyFill="1" applyAlignment="1">
      <alignment horizontal="center"/>
    </xf>
    <xf numFmtId="0" fontId="4" fillId="0" borderId="0" xfId="0" applyFont="1"/>
    <xf numFmtId="0" fontId="5" fillId="0" borderId="0" xfId="0" applyNumberFormat="1" applyFont="1"/>
    <xf numFmtId="0" fontId="5" fillId="4" borderId="0" xfId="0" applyNumberFormat="1" applyFont="1" applyFill="1" applyAlignment="1">
      <alignment horizontal="center"/>
    </xf>
    <xf numFmtId="10" fontId="0" fillId="0" borderId="0" xfId="0" applyNumberFormat="1" applyFont="1"/>
    <xf numFmtId="165" fontId="4" fillId="0" borderId="0" xfId="0" applyNumberFormat="1" applyFont="1" applyAlignment="1">
      <alignment horizontal="right"/>
    </xf>
    <xf numFmtId="44" fontId="2" fillId="2" borderId="0" xfId="4" applyNumberFormat="1"/>
    <xf numFmtId="43" fontId="0" fillId="0" borderId="0" xfId="1" applyFont="1"/>
    <xf numFmtId="0" fontId="6" fillId="0" borderId="0" xfId="0" applyNumberFormat="1" applyFont="1"/>
    <xf numFmtId="10" fontId="0" fillId="0" borderId="0" xfId="3" applyNumberFormat="1" applyFont="1"/>
    <xf numFmtId="166" fontId="0" fillId="0" borderId="0" xfId="0" applyNumberFormat="1" applyFont="1"/>
    <xf numFmtId="167" fontId="0" fillId="0" borderId="0" xfId="3" applyNumberFormat="1" applyFont="1"/>
    <xf numFmtId="0" fontId="7" fillId="0" borderId="0" xfId="0" applyNumberFormat="1" applyFont="1" applyAlignment="1">
      <alignment horizontal="center"/>
    </xf>
    <xf numFmtId="168" fontId="0" fillId="0" borderId="0" xfId="0" applyNumberFormat="1" applyFont="1"/>
    <xf numFmtId="10" fontId="6" fillId="0" borderId="0" xfId="3" applyNumberFormat="1" applyFont="1"/>
    <xf numFmtId="0" fontId="3" fillId="3" borderId="1" xfId="5" applyNumberFormat="1" applyAlignment="1" applyProtection="1">
      <alignment horizontal="center"/>
      <protection locked="0"/>
    </xf>
    <xf numFmtId="0" fontId="5" fillId="0" borderId="0" xfId="0" applyNumberFormat="1" applyFont="1" applyAlignment="1">
      <alignment horizontal="center"/>
    </xf>
    <xf numFmtId="9" fontId="0" fillId="0" borderId="0" xfId="3" applyFont="1"/>
    <xf numFmtId="9" fontId="0" fillId="0" borderId="0" xfId="0" applyNumberFormat="1" applyFont="1"/>
    <xf numFmtId="10" fontId="0" fillId="0" borderId="0" xfId="3" applyNumberFormat="1" applyFont="1" applyAlignment="1">
      <alignment horizontal="center"/>
    </xf>
    <xf numFmtId="43" fontId="0" fillId="0" borderId="0" xfId="1" applyFont="1" applyAlignment="1"/>
    <xf numFmtId="44" fontId="0" fillId="0" borderId="0" xfId="0" applyNumberFormat="1" applyFont="1" applyAlignment="1">
      <alignment horizontal="center"/>
    </xf>
    <xf numFmtId="43" fontId="0" fillId="0" borderId="0" xfId="0" applyNumberFormat="1" applyFont="1" applyAlignment="1"/>
    <xf numFmtId="44" fontId="0" fillId="0" borderId="0" xfId="0" applyNumberFormat="1" applyFont="1" applyAlignment="1"/>
    <xf numFmtId="8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0" fillId="0" borderId="0" xfId="0" applyNumberFormat="1" applyFont="1" applyAlignment="1"/>
    <xf numFmtId="0" fontId="5" fillId="0" borderId="0" xfId="0" applyNumberFormat="1" applyFont="1" applyAlignment="1"/>
    <xf numFmtId="10" fontId="6" fillId="0" borderId="0" xfId="3" applyNumberFormat="1" applyFont="1" applyAlignment="1"/>
    <xf numFmtId="0" fontId="6" fillId="0" borderId="0" xfId="0" applyNumberFormat="1" applyFont="1" applyAlignment="1">
      <alignment horizontal="center"/>
    </xf>
    <xf numFmtId="0" fontId="6" fillId="0" borderId="0" xfId="0" applyNumberFormat="1" applyFont="1" applyAlignment="1"/>
    <xf numFmtId="9" fontId="0" fillId="0" borderId="0" xfId="0" applyNumberFormat="1" applyFont="1" applyAlignment="1">
      <alignment horizontal="center"/>
    </xf>
    <xf numFmtId="0" fontId="0" fillId="5" borderId="0" xfId="0" applyNumberFormat="1" applyFont="1" applyFill="1"/>
    <xf numFmtId="44" fontId="0" fillId="6" borderId="0" xfId="2" applyFont="1" applyFill="1" applyProtection="1">
      <protection locked="0"/>
    </xf>
    <xf numFmtId="0" fontId="0" fillId="6" borderId="0" xfId="0" applyNumberFormat="1" applyFont="1" applyFill="1" applyProtection="1">
      <protection locked="0"/>
    </xf>
    <xf numFmtId="0" fontId="0" fillId="6" borderId="0" xfId="0" applyNumberFormat="1" applyFont="1" applyFill="1" applyAlignment="1" applyProtection="1">
      <alignment horizontal="center"/>
      <protection locked="0"/>
    </xf>
    <xf numFmtId="44" fontId="0" fillId="0" borderId="0" xfId="2" applyFont="1" applyAlignment="1"/>
    <xf numFmtId="44" fontId="0" fillId="6" borderId="0" xfId="2" applyFont="1" applyFill="1" applyAlignment="1"/>
    <xf numFmtId="10" fontId="0" fillId="6" borderId="0" xfId="0" applyNumberFormat="1" applyFont="1" applyFill="1" applyAlignment="1">
      <alignment horizontal="center"/>
    </xf>
    <xf numFmtId="164" fontId="0" fillId="0" borderId="0" xfId="0" applyNumberFormat="1" applyFont="1"/>
    <xf numFmtId="0" fontId="1" fillId="0" borderId="0" xfId="0" applyNumberFormat="1" applyFont="1"/>
    <xf numFmtId="9" fontId="0" fillId="6" borderId="0" xfId="3" applyFont="1" applyFill="1" applyAlignment="1" applyProtection="1">
      <alignment horizontal="center"/>
      <protection locked="0"/>
    </xf>
    <xf numFmtId="164" fontId="0" fillId="0" borderId="0" xfId="0" applyNumberFormat="1" applyFont="1" applyAlignment="1">
      <alignment horizontal="center"/>
    </xf>
    <xf numFmtId="44" fontId="0" fillId="0" borderId="0" xfId="2" applyFont="1" applyAlignment="1">
      <alignment horizontal="center"/>
    </xf>
    <xf numFmtId="9" fontId="7" fillId="0" borderId="0" xfId="3" applyFont="1" applyAlignment="1">
      <alignment horizontal="center"/>
    </xf>
    <xf numFmtId="44" fontId="11" fillId="0" borderId="0" xfId="0" applyNumberFormat="1" applyFont="1"/>
    <xf numFmtId="44" fontId="11" fillId="0" borderId="0" xfId="0" applyNumberFormat="1" applyFont="1" applyAlignment="1"/>
    <xf numFmtId="10" fontId="0" fillId="0" borderId="0" xfId="0" applyNumberFormat="1" applyFont="1" applyAlignment="1"/>
    <xf numFmtId="164" fontId="0" fillId="0" borderId="0" xfId="0" applyNumberFormat="1" applyFont="1" applyAlignment="1"/>
    <xf numFmtId="0" fontId="10" fillId="0" borderId="0" xfId="0" applyNumberFormat="1" applyFont="1"/>
    <xf numFmtId="44" fontId="10" fillId="0" borderId="0" xfId="2" applyFont="1"/>
    <xf numFmtId="164" fontId="10" fillId="0" borderId="0" xfId="0" applyNumberFormat="1" applyFont="1"/>
    <xf numFmtId="164" fontId="0" fillId="0" borderId="0" xfId="3" applyNumberFormat="1" applyFont="1"/>
    <xf numFmtId="0" fontId="12" fillId="0" borderId="0" xfId="0" applyNumberFormat="1" applyFont="1" applyProtection="1">
      <protection locked="0"/>
    </xf>
    <xf numFmtId="0" fontId="0" fillId="7" borderId="0" xfId="0" applyNumberFormat="1" applyFont="1" applyFill="1"/>
    <xf numFmtId="0" fontId="0" fillId="0" borderId="0" xfId="0" applyNumberFormat="1" applyFont="1" applyFill="1"/>
  </cellXfs>
  <cellStyles count="6">
    <cellStyle name="Input" xfId="5" builtinId="20"/>
    <cellStyle name="Migliaia" xfId="1" builtinId="3"/>
    <cellStyle name="Normale" xfId="0" builtinId="0"/>
    <cellStyle name="Percentuale" xfId="3" builtinId="5"/>
    <cellStyle name="Valore non valido" xfId="4" builtinId="27"/>
    <cellStyle name="Valuta" xfId="2" builtinId="4"/>
  </cellStyles>
  <dxfs count="8"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u="none" strike="noStrike" baseline="0">
                <a:solidFill>
                  <a:schemeClr val="tx2"/>
                </a:solidFill>
                <a:latin typeface="Calibri" panose="020F0502020204030204"/>
              </a:rPr>
              <a:t>Confronto PAC - "Compra e Tieni"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Grafico!$AM$1</c:f>
              <c:strCache>
                <c:ptCount val="1"/>
                <c:pt idx="0">
                  <c:v> Versamenti PAC </c:v>
                </c:pt>
              </c:strCache>
            </c:strRef>
          </c:tx>
          <c:spPr>
            <a:solidFill>
              <a:schemeClr val="accent5"/>
            </a:solidFill>
            <a:ln w="12700">
              <a:solidFill>
                <a:schemeClr val="accent5"/>
              </a:solidFill>
            </a:ln>
            <a:effectLst/>
          </c:spPr>
          <c:invertIfNegative val="0"/>
          <c:dPt>
            <c:idx val="55"/>
            <c:invertIfNegative val="0"/>
            <c:bubble3D val="0"/>
            <c:spPr>
              <a:solidFill>
                <a:schemeClr val="accent5"/>
              </a:solidFill>
              <a:ln w="12700" cmpd="sng">
                <a:solidFill>
                  <a:schemeClr val="accent5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309-E74B-B275-89CCA7CFC825}"/>
              </c:ext>
            </c:extLst>
          </c:dPt>
          <c:cat>
            <c:strRef>
              <c:f>Grafico!$AL$2:$AL$122</c:f>
              <c:strCache>
                <c:ptCount val="121"/>
                <c:pt idx="0">
                  <c:v>01/02/2007</c:v>
                </c:pt>
                <c:pt idx="1">
                  <c:v>01/03/2007</c:v>
                </c:pt>
                <c:pt idx="2">
                  <c:v>30/03/2007</c:v>
                </c:pt>
                <c:pt idx="3">
                  <c:v>30/04/2007</c:v>
                </c:pt>
                <c:pt idx="4">
                  <c:v>01/06/2007</c:v>
                </c:pt>
                <c:pt idx="5">
                  <c:v>29/06/2007</c:v>
                </c:pt>
                <c:pt idx="6">
                  <c:v>01/08/2007</c:v>
                </c:pt>
                <c:pt idx="7">
                  <c:v>31/08/2007</c:v>
                </c:pt>
                <c:pt idx="8">
                  <c:v>01/10/2007</c:v>
                </c:pt>
                <c:pt idx="9">
                  <c:v>01/11/2007</c:v>
                </c:pt>
                <c:pt idx="10">
                  <c:v>30/11/2007</c:v>
                </c:pt>
                <c:pt idx="11">
                  <c:v>31/12/2007</c:v>
                </c:pt>
                <c:pt idx="12">
                  <c:v>01/02/2008</c:v>
                </c:pt>
                <c:pt idx="13">
                  <c:v>29/02/2008</c:v>
                </c:pt>
                <c:pt idx="14">
                  <c:v>01/04/2008</c:v>
                </c:pt>
                <c:pt idx="15">
                  <c:v>30/04/2008</c:v>
                </c:pt>
                <c:pt idx="16">
                  <c:v>30/05/2008</c:v>
                </c:pt>
                <c:pt idx="17">
                  <c:v>01/07/2008</c:v>
                </c:pt>
                <c:pt idx="18">
                  <c:v>01/08/2008</c:v>
                </c:pt>
                <c:pt idx="19">
                  <c:v>01/09/2008</c:v>
                </c:pt>
                <c:pt idx="20">
                  <c:v>01/10/2008</c:v>
                </c:pt>
                <c:pt idx="21">
                  <c:v>31/10/2008</c:v>
                </c:pt>
                <c:pt idx="22">
                  <c:v>01/12/2008</c:v>
                </c:pt>
                <c:pt idx="23">
                  <c:v>31/12/2008</c:v>
                </c:pt>
                <c:pt idx="24">
                  <c:v>30/01/2009</c:v>
                </c:pt>
                <c:pt idx="25">
                  <c:v>27/02/2009</c:v>
                </c:pt>
                <c:pt idx="26">
                  <c:v>01/04/2009</c:v>
                </c:pt>
                <c:pt idx="27">
                  <c:v>30/04/2009</c:v>
                </c:pt>
                <c:pt idx="28">
                  <c:v>01/06/2009</c:v>
                </c:pt>
                <c:pt idx="29">
                  <c:v>01/07/2009</c:v>
                </c:pt>
                <c:pt idx="30">
                  <c:v>31/07/2009</c:v>
                </c:pt>
                <c:pt idx="31">
                  <c:v>01/09/2009</c:v>
                </c:pt>
                <c:pt idx="32">
                  <c:v>01/10/2009</c:v>
                </c:pt>
                <c:pt idx="33">
                  <c:v>30/10/2009</c:v>
                </c:pt>
                <c:pt idx="34">
                  <c:v>01/12/2009</c:v>
                </c:pt>
                <c:pt idx="35">
                  <c:v>31/12/2009</c:v>
                </c:pt>
                <c:pt idx="36">
                  <c:v>01/02/2010</c:v>
                </c:pt>
                <c:pt idx="37">
                  <c:v>01/03/2010</c:v>
                </c:pt>
                <c:pt idx="38">
                  <c:v>01/04/2010</c:v>
                </c:pt>
                <c:pt idx="39">
                  <c:v>30/04/2010</c:v>
                </c:pt>
                <c:pt idx="40">
                  <c:v>01/06/2010</c:v>
                </c:pt>
                <c:pt idx="41">
                  <c:v>01/07/2010</c:v>
                </c:pt>
                <c:pt idx="42">
                  <c:v>30/07/2010</c:v>
                </c:pt>
                <c:pt idx="43">
                  <c:v>01/09/2010</c:v>
                </c:pt>
                <c:pt idx="44">
                  <c:v>01/10/2010</c:v>
                </c:pt>
                <c:pt idx="45">
                  <c:v>01/11/2010</c:v>
                </c:pt>
                <c:pt idx="46">
                  <c:v>01/12/2010</c:v>
                </c:pt>
                <c:pt idx="47">
                  <c:v>31/12/2010</c:v>
                </c:pt>
                <c:pt idx="48">
                  <c:v>01/02/2011</c:v>
                </c:pt>
                <c:pt idx="49">
                  <c:v>01/03/2011</c:v>
                </c:pt>
                <c:pt idx="50">
                  <c:v>01/04/2011</c:v>
                </c:pt>
                <c:pt idx="51">
                  <c:v>29/04/2011</c:v>
                </c:pt>
                <c:pt idx="52">
                  <c:v>01/06/2011</c:v>
                </c:pt>
                <c:pt idx="53">
                  <c:v>01/07/2011</c:v>
                </c:pt>
                <c:pt idx="54">
                  <c:v>01/08/2011</c:v>
                </c:pt>
                <c:pt idx="55">
                  <c:v>01/09/2011</c:v>
                </c:pt>
                <c:pt idx="56">
                  <c:v>30/09/2011</c:v>
                </c:pt>
                <c:pt idx="57">
                  <c:v>01/11/2011</c:v>
                </c:pt>
                <c:pt idx="58">
                  <c:v>01/12/2011</c:v>
                </c:pt>
                <c:pt idx="59">
                  <c:v>30/12/2011</c:v>
                </c:pt>
                <c:pt idx="60">
                  <c:v>01/02/2012</c:v>
                </c:pt>
                <c:pt idx="61">
                  <c:v>01/03/2012</c:v>
                </c:pt>
                <c:pt idx="62">
                  <c:v>30/03/2012</c:v>
                </c:pt>
                <c:pt idx="63">
                  <c:v>30/04/2012</c:v>
                </c:pt>
                <c:pt idx="64">
                  <c:v>01/06/2012</c:v>
                </c:pt>
                <c:pt idx="65">
                  <c:v>29/06/2012</c:v>
                </c:pt>
                <c:pt idx="66">
                  <c:v>01/08/2012</c:v>
                </c:pt>
                <c:pt idx="67">
                  <c:v>31/08/2012</c:v>
                </c:pt>
                <c:pt idx="68">
                  <c:v>01/10/2012</c:v>
                </c:pt>
                <c:pt idx="69">
                  <c:v>01/11/2012</c:v>
                </c:pt>
                <c:pt idx="70">
                  <c:v>30/11/2012</c:v>
                </c:pt>
                <c:pt idx="71">
                  <c:v>31/12/2012</c:v>
                </c:pt>
                <c:pt idx="72">
                  <c:v>01/02/2013</c:v>
                </c:pt>
                <c:pt idx="73">
                  <c:v>01/03/2013</c:v>
                </c:pt>
                <c:pt idx="74">
                  <c:v>28/03/2013</c:v>
                </c:pt>
                <c:pt idx="75">
                  <c:v>30/04/2013</c:v>
                </c:pt>
                <c:pt idx="76">
                  <c:v>31/05/2013</c:v>
                </c:pt>
                <c:pt idx="77">
                  <c:v>01/07/2013</c:v>
                </c:pt>
                <c:pt idx="78">
                  <c:v>01/08/2013</c:v>
                </c:pt>
                <c:pt idx="79">
                  <c:v>30/08/2013</c:v>
                </c:pt>
                <c:pt idx="80">
                  <c:v>01/10/2013</c:v>
                </c:pt>
                <c:pt idx="81">
                  <c:v>01/11/2013</c:v>
                </c:pt>
                <c:pt idx="82">
                  <c:v>29/11/2013</c:v>
                </c:pt>
                <c:pt idx="83">
                  <c:v>31/12/2013</c:v>
                </c:pt>
                <c:pt idx="84">
                  <c:v>31/01/2014</c:v>
                </c:pt>
                <c:pt idx="85">
                  <c:v>28/02/2014</c:v>
                </c:pt>
                <c:pt idx="86">
                  <c:v>01/04/2014</c:v>
                </c:pt>
                <c:pt idx="87">
                  <c:v>30/04/2014</c:v>
                </c:pt>
                <c:pt idx="88">
                  <c:v>30/05/2014</c:v>
                </c:pt>
                <c:pt idx="89">
                  <c:v>01/07/2014</c:v>
                </c:pt>
                <c:pt idx="90">
                  <c:v>01/08/2014</c:v>
                </c:pt>
                <c:pt idx="91">
                  <c:v>01/09/2014</c:v>
                </c:pt>
                <c:pt idx="92">
                  <c:v>01/10/2014</c:v>
                </c:pt>
                <c:pt idx="93">
                  <c:v>31/10/2014</c:v>
                </c:pt>
                <c:pt idx="94">
                  <c:v>01/12/2014</c:v>
                </c:pt>
                <c:pt idx="95">
                  <c:v>31/12/2014</c:v>
                </c:pt>
                <c:pt idx="96">
                  <c:v>30/01/2015</c:v>
                </c:pt>
                <c:pt idx="97">
                  <c:v>27/02/2015</c:v>
                </c:pt>
                <c:pt idx="98">
                  <c:v>01/04/2015</c:v>
                </c:pt>
                <c:pt idx="99">
                  <c:v>30/04/2015</c:v>
                </c:pt>
                <c:pt idx="100">
                  <c:v>01/06/2015</c:v>
                </c:pt>
                <c:pt idx="101">
                  <c:v>01/07/2015</c:v>
                </c:pt>
                <c:pt idx="102">
                  <c:v>31/07/2015</c:v>
                </c:pt>
                <c:pt idx="103">
                  <c:v>01/09/2015</c:v>
                </c:pt>
                <c:pt idx="104">
                  <c:v>01/10/2015</c:v>
                </c:pt>
                <c:pt idx="105">
                  <c:v>30/10/2015</c:v>
                </c:pt>
                <c:pt idx="106">
                  <c:v>01/12/2015</c:v>
                </c:pt>
                <c:pt idx="107">
                  <c:v>31/12/2015</c:v>
                </c:pt>
                <c:pt idx="108">
                  <c:v>01/02/2016</c:v>
                </c:pt>
                <c:pt idx="109">
                  <c:v>01/03/2016</c:v>
                </c:pt>
                <c:pt idx="110">
                  <c:v>01/04/2016</c:v>
                </c:pt>
                <c:pt idx="111">
                  <c:v>29/04/2016</c:v>
                </c:pt>
                <c:pt idx="112">
                  <c:v>01/06/2016</c:v>
                </c:pt>
                <c:pt idx="113">
                  <c:v>01/07/2016</c:v>
                </c:pt>
                <c:pt idx="114">
                  <c:v>01/08/2016</c:v>
                </c:pt>
                <c:pt idx="115">
                  <c:v>01/09/2016</c:v>
                </c:pt>
                <c:pt idx="116">
                  <c:v>30/09/2016</c:v>
                </c:pt>
                <c:pt idx="117">
                  <c:v>01/11/2016</c:v>
                </c:pt>
                <c:pt idx="118">
                  <c:v>01/12/2016</c:v>
                </c:pt>
                <c:pt idx="119">
                  <c:v>30/12/2016</c:v>
                </c:pt>
                <c:pt idx="120">
                  <c:v>01/02/2017</c:v>
                </c:pt>
              </c:strCache>
            </c:strRef>
          </c:cat>
          <c:val>
            <c:numRef>
              <c:f>Grafico!$AM$2:$AM$122</c:f>
              <c:numCache>
                <c:formatCode>_("€"* #,##0.00_);_("€"* \(#,##0.00\);_("€"* "-"??_);_(@_)</c:formatCode>
                <c:ptCount val="121"/>
                <c:pt idx="0">
                  <c:v>1944.0047084912135</c:v>
                </c:pt>
                <c:pt idx="1">
                  <c:v>1923.698307231215</c:v>
                </c:pt>
                <c:pt idx="2">
                  <c:v>1907.4223817053344</c:v>
                </c:pt>
                <c:pt idx="3">
                  <c:v>1931.879935003574</c:v>
                </c:pt>
                <c:pt idx="4">
                  <c:v>1961.1361409514855</c:v>
                </c:pt>
                <c:pt idx="5">
                  <c:v>1947.9199022422852</c:v>
                </c:pt>
                <c:pt idx="6">
                  <c:v>1924.6523292118427</c:v>
                </c:pt>
                <c:pt idx="7">
                  <c:v>1940.7816203767159</c:v>
                </c:pt>
                <c:pt idx="8">
                  <c:v>1918.9870995174458</c:v>
                </c:pt>
                <c:pt idx="9">
                  <c:v>1952.4266214896654</c:v>
                </c:pt>
                <c:pt idx="10">
                  <c:v>1993.4571349205787</c:v>
                </c:pt>
                <c:pt idx="11">
                  <c:v>1988.6230496401436</c:v>
                </c:pt>
                <c:pt idx="12">
                  <c:v>1995.2474070528203</c:v>
                </c:pt>
                <c:pt idx="13">
                  <c:v>1988.9251222039588</c:v>
                </c:pt>
                <c:pt idx="14">
                  <c:v>1981.4119025899931</c:v>
                </c:pt>
                <c:pt idx="15">
                  <c:v>1966.1014999576614</c:v>
                </c:pt>
                <c:pt idx="16">
                  <c:v>1918.9643451491029</c:v>
                </c:pt>
                <c:pt idx="17">
                  <c:v>2003.6759721614753</c:v>
                </c:pt>
                <c:pt idx="18">
                  <c:v>1972.204359621898</c:v>
                </c:pt>
                <c:pt idx="19">
                  <c:v>1952.3780810942742</c:v>
                </c:pt>
                <c:pt idx="20">
                  <c:v>2013.3297688192829</c:v>
                </c:pt>
                <c:pt idx="21">
                  <c:v>1982.2773483055175</c:v>
                </c:pt>
                <c:pt idx="22">
                  <c:v>2002.6760085065041</c:v>
                </c:pt>
                <c:pt idx="23">
                  <c:v>2019.9575425513917</c:v>
                </c:pt>
                <c:pt idx="24">
                  <c:v>1994.1129223904754</c:v>
                </c:pt>
                <c:pt idx="25">
                  <c:v>1983.963019515807</c:v>
                </c:pt>
                <c:pt idx="26">
                  <c:v>1991.927876740569</c:v>
                </c:pt>
                <c:pt idx="27">
                  <c:v>1980.8001473767968</c:v>
                </c:pt>
                <c:pt idx="28">
                  <c:v>1980.6744739027943</c:v>
                </c:pt>
                <c:pt idx="29">
                  <c:v>2002.2903443405671</c:v>
                </c:pt>
                <c:pt idx="30">
                  <c:v>1987.9187100698146</c:v>
                </c:pt>
                <c:pt idx="31">
                  <c:v>1978.0554548405048</c:v>
                </c:pt>
                <c:pt idx="32">
                  <c:v>2011.427240007263</c:v>
                </c:pt>
                <c:pt idx="33">
                  <c:v>2011.7272289865957</c:v>
                </c:pt>
                <c:pt idx="34">
                  <c:v>1988.6541013772849</c:v>
                </c:pt>
                <c:pt idx="35">
                  <c:v>2027.5653847695796</c:v>
                </c:pt>
                <c:pt idx="36">
                  <c:v>2013.1232252514385</c:v>
                </c:pt>
                <c:pt idx="37">
                  <c:v>2016.5067635540238</c:v>
                </c:pt>
                <c:pt idx="38">
                  <c:v>1952.7772241725297</c:v>
                </c:pt>
                <c:pt idx="39">
                  <c:v>1921.2648738086186</c:v>
                </c:pt>
                <c:pt idx="40">
                  <c:v>1976.4693857438524</c:v>
                </c:pt>
                <c:pt idx="41">
                  <c:v>2045.0684765026904</c:v>
                </c:pt>
                <c:pt idx="42">
                  <c:v>1930.8437616437129</c:v>
                </c:pt>
                <c:pt idx="43">
                  <c:v>1941.5295267006113</c:v>
                </c:pt>
                <c:pt idx="44">
                  <c:v>1932.6183651882816</c:v>
                </c:pt>
                <c:pt idx="45">
                  <c:v>1951.620536122379</c:v>
                </c:pt>
                <c:pt idx="46">
                  <c:v>1950.3645540355587</c:v>
                </c:pt>
                <c:pt idx="47">
                  <c:v>1983.6502688422202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FB-5042-A43F-BA0B3C74F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2"/>
        <c:axId val="386356560"/>
        <c:axId val="386358256"/>
      </c:barChart>
      <c:lineChart>
        <c:grouping val="standard"/>
        <c:varyColors val="0"/>
        <c:ser>
          <c:idx val="4"/>
          <c:order val="1"/>
          <c:tx>
            <c:strRef>
              <c:f>Grafico!$AN$1</c:f>
              <c:strCache>
                <c:ptCount val="1"/>
                <c:pt idx="0">
                  <c:v> Montante PAC </c:v>
                </c:pt>
              </c:strCache>
            </c:strRef>
          </c:tx>
          <c:spPr>
            <a:ln w="38100" cap="rnd" cmpd="sng">
              <a:solidFill>
                <a:schemeClr val="tx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Grafico!$AL$2:$AL$122</c:f>
              <c:strCache>
                <c:ptCount val="121"/>
                <c:pt idx="0">
                  <c:v>01/02/2007</c:v>
                </c:pt>
                <c:pt idx="1">
                  <c:v>01/03/2007</c:v>
                </c:pt>
                <c:pt idx="2">
                  <c:v>30/03/2007</c:v>
                </c:pt>
                <c:pt idx="3">
                  <c:v>30/04/2007</c:v>
                </c:pt>
                <c:pt idx="4">
                  <c:v>01/06/2007</c:v>
                </c:pt>
                <c:pt idx="5">
                  <c:v>29/06/2007</c:v>
                </c:pt>
                <c:pt idx="6">
                  <c:v>01/08/2007</c:v>
                </c:pt>
                <c:pt idx="7">
                  <c:v>31/08/2007</c:v>
                </c:pt>
                <c:pt idx="8">
                  <c:v>01/10/2007</c:v>
                </c:pt>
                <c:pt idx="9">
                  <c:v>01/11/2007</c:v>
                </c:pt>
                <c:pt idx="10">
                  <c:v>30/11/2007</c:v>
                </c:pt>
                <c:pt idx="11">
                  <c:v>31/12/2007</c:v>
                </c:pt>
                <c:pt idx="12">
                  <c:v>01/02/2008</c:v>
                </c:pt>
                <c:pt idx="13">
                  <c:v>29/02/2008</c:v>
                </c:pt>
                <c:pt idx="14">
                  <c:v>01/04/2008</c:v>
                </c:pt>
                <c:pt idx="15">
                  <c:v>30/04/2008</c:v>
                </c:pt>
                <c:pt idx="16">
                  <c:v>30/05/2008</c:v>
                </c:pt>
                <c:pt idx="17">
                  <c:v>01/07/2008</c:v>
                </c:pt>
                <c:pt idx="18">
                  <c:v>01/08/2008</c:v>
                </c:pt>
                <c:pt idx="19">
                  <c:v>01/09/2008</c:v>
                </c:pt>
                <c:pt idx="20">
                  <c:v>01/10/2008</c:v>
                </c:pt>
                <c:pt idx="21">
                  <c:v>31/10/2008</c:v>
                </c:pt>
                <c:pt idx="22">
                  <c:v>01/12/2008</c:v>
                </c:pt>
                <c:pt idx="23">
                  <c:v>31/12/2008</c:v>
                </c:pt>
                <c:pt idx="24">
                  <c:v>30/01/2009</c:v>
                </c:pt>
                <c:pt idx="25">
                  <c:v>27/02/2009</c:v>
                </c:pt>
                <c:pt idx="26">
                  <c:v>01/04/2009</c:v>
                </c:pt>
                <c:pt idx="27">
                  <c:v>30/04/2009</c:v>
                </c:pt>
                <c:pt idx="28">
                  <c:v>01/06/2009</c:v>
                </c:pt>
                <c:pt idx="29">
                  <c:v>01/07/2009</c:v>
                </c:pt>
                <c:pt idx="30">
                  <c:v>31/07/2009</c:v>
                </c:pt>
                <c:pt idx="31">
                  <c:v>01/09/2009</c:v>
                </c:pt>
                <c:pt idx="32">
                  <c:v>01/10/2009</c:v>
                </c:pt>
                <c:pt idx="33">
                  <c:v>30/10/2009</c:v>
                </c:pt>
                <c:pt idx="34">
                  <c:v>01/12/2009</c:v>
                </c:pt>
                <c:pt idx="35">
                  <c:v>31/12/2009</c:v>
                </c:pt>
                <c:pt idx="36">
                  <c:v>01/02/2010</c:v>
                </c:pt>
                <c:pt idx="37">
                  <c:v>01/03/2010</c:v>
                </c:pt>
                <c:pt idx="38">
                  <c:v>01/04/2010</c:v>
                </c:pt>
                <c:pt idx="39">
                  <c:v>30/04/2010</c:v>
                </c:pt>
                <c:pt idx="40">
                  <c:v>01/06/2010</c:v>
                </c:pt>
                <c:pt idx="41">
                  <c:v>01/07/2010</c:v>
                </c:pt>
                <c:pt idx="42">
                  <c:v>30/07/2010</c:v>
                </c:pt>
                <c:pt idx="43">
                  <c:v>01/09/2010</c:v>
                </c:pt>
                <c:pt idx="44">
                  <c:v>01/10/2010</c:v>
                </c:pt>
                <c:pt idx="45">
                  <c:v>01/11/2010</c:v>
                </c:pt>
                <c:pt idx="46">
                  <c:v>01/12/2010</c:v>
                </c:pt>
                <c:pt idx="47">
                  <c:v>31/12/2010</c:v>
                </c:pt>
                <c:pt idx="48">
                  <c:v>01/02/2011</c:v>
                </c:pt>
                <c:pt idx="49">
                  <c:v>01/03/2011</c:v>
                </c:pt>
                <c:pt idx="50">
                  <c:v>01/04/2011</c:v>
                </c:pt>
                <c:pt idx="51">
                  <c:v>29/04/2011</c:v>
                </c:pt>
                <c:pt idx="52">
                  <c:v>01/06/2011</c:v>
                </c:pt>
                <c:pt idx="53">
                  <c:v>01/07/2011</c:v>
                </c:pt>
                <c:pt idx="54">
                  <c:v>01/08/2011</c:v>
                </c:pt>
                <c:pt idx="55">
                  <c:v>01/09/2011</c:v>
                </c:pt>
                <c:pt idx="56">
                  <c:v>30/09/2011</c:v>
                </c:pt>
                <c:pt idx="57">
                  <c:v>01/11/2011</c:v>
                </c:pt>
                <c:pt idx="58">
                  <c:v>01/12/2011</c:v>
                </c:pt>
                <c:pt idx="59">
                  <c:v>30/12/2011</c:v>
                </c:pt>
                <c:pt idx="60">
                  <c:v>01/02/2012</c:v>
                </c:pt>
                <c:pt idx="61">
                  <c:v>01/03/2012</c:v>
                </c:pt>
                <c:pt idx="62">
                  <c:v>30/03/2012</c:v>
                </c:pt>
                <c:pt idx="63">
                  <c:v>30/04/2012</c:v>
                </c:pt>
                <c:pt idx="64">
                  <c:v>01/06/2012</c:v>
                </c:pt>
                <c:pt idx="65">
                  <c:v>29/06/2012</c:v>
                </c:pt>
                <c:pt idx="66">
                  <c:v>01/08/2012</c:v>
                </c:pt>
                <c:pt idx="67">
                  <c:v>31/08/2012</c:v>
                </c:pt>
                <c:pt idx="68">
                  <c:v>01/10/2012</c:v>
                </c:pt>
                <c:pt idx="69">
                  <c:v>01/11/2012</c:v>
                </c:pt>
                <c:pt idx="70">
                  <c:v>30/11/2012</c:v>
                </c:pt>
                <c:pt idx="71">
                  <c:v>31/12/2012</c:v>
                </c:pt>
                <c:pt idx="72">
                  <c:v>01/02/2013</c:v>
                </c:pt>
                <c:pt idx="73">
                  <c:v>01/03/2013</c:v>
                </c:pt>
                <c:pt idx="74">
                  <c:v>28/03/2013</c:v>
                </c:pt>
                <c:pt idx="75">
                  <c:v>30/04/2013</c:v>
                </c:pt>
                <c:pt idx="76">
                  <c:v>31/05/2013</c:v>
                </c:pt>
                <c:pt idx="77">
                  <c:v>01/07/2013</c:v>
                </c:pt>
                <c:pt idx="78">
                  <c:v>01/08/2013</c:v>
                </c:pt>
                <c:pt idx="79">
                  <c:v>30/08/2013</c:v>
                </c:pt>
                <c:pt idx="80">
                  <c:v>01/10/2013</c:v>
                </c:pt>
                <c:pt idx="81">
                  <c:v>01/11/2013</c:v>
                </c:pt>
                <c:pt idx="82">
                  <c:v>29/11/2013</c:v>
                </c:pt>
                <c:pt idx="83">
                  <c:v>31/12/2013</c:v>
                </c:pt>
                <c:pt idx="84">
                  <c:v>31/01/2014</c:v>
                </c:pt>
                <c:pt idx="85">
                  <c:v>28/02/2014</c:v>
                </c:pt>
                <c:pt idx="86">
                  <c:v>01/04/2014</c:v>
                </c:pt>
                <c:pt idx="87">
                  <c:v>30/04/2014</c:v>
                </c:pt>
                <c:pt idx="88">
                  <c:v>30/05/2014</c:v>
                </c:pt>
                <c:pt idx="89">
                  <c:v>01/07/2014</c:v>
                </c:pt>
                <c:pt idx="90">
                  <c:v>01/08/2014</c:v>
                </c:pt>
                <c:pt idx="91">
                  <c:v>01/09/2014</c:v>
                </c:pt>
                <c:pt idx="92">
                  <c:v>01/10/2014</c:v>
                </c:pt>
                <c:pt idx="93">
                  <c:v>31/10/2014</c:v>
                </c:pt>
                <c:pt idx="94">
                  <c:v>01/12/2014</c:v>
                </c:pt>
                <c:pt idx="95">
                  <c:v>31/12/2014</c:v>
                </c:pt>
                <c:pt idx="96">
                  <c:v>30/01/2015</c:v>
                </c:pt>
                <c:pt idx="97">
                  <c:v>27/02/2015</c:v>
                </c:pt>
                <c:pt idx="98">
                  <c:v>01/04/2015</c:v>
                </c:pt>
                <c:pt idx="99">
                  <c:v>30/04/2015</c:v>
                </c:pt>
                <c:pt idx="100">
                  <c:v>01/06/2015</c:v>
                </c:pt>
                <c:pt idx="101">
                  <c:v>01/07/2015</c:v>
                </c:pt>
                <c:pt idx="102">
                  <c:v>31/07/2015</c:v>
                </c:pt>
                <c:pt idx="103">
                  <c:v>01/09/2015</c:v>
                </c:pt>
                <c:pt idx="104">
                  <c:v>01/10/2015</c:v>
                </c:pt>
                <c:pt idx="105">
                  <c:v>30/10/2015</c:v>
                </c:pt>
                <c:pt idx="106">
                  <c:v>01/12/2015</c:v>
                </c:pt>
                <c:pt idx="107">
                  <c:v>31/12/2015</c:v>
                </c:pt>
                <c:pt idx="108">
                  <c:v>01/02/2016</c:v>
                </c:pt>
                <c:pt idx="109">
                  <c:v>01/03/2016</c:v>
                </c:pt>
                <c:pt idx="110">
                  <c:v>01/04/2016</c:v>
                </c:pt>
                <c:pt idx="111">
                  <c:v>29/04/2016</c:v>
                </c:pt>
                <c:pt idx="112">
                  <c:v>01/06/2016</c:v>
                </c:pt>
                <c:pt idx="113">
                  <c:v>01/07/2016</c:v>
                </c:pt>
                <c:pt idx="114">
                  <c:v>01/08/2016</c:v>
                </c:pt>
                <c:pt idx="115">
                  <c:v>01/09/2016</c:v>
                </c:pt>
                <c:pt idx="116">
                  <c:v>30/09/2016</c:v>
                </c:pt>
                <c:pt idx="117">
                  <c:v>01/11/2016</c:v>
                </c:pt>
                <c:pt idx="118">
                  <c:v>01/12/2016</c:v>
                </c:pt>
                <c:pt idx="119">
                  <c:v>30/12/2016</c:v>
                </c:pt>
                <c:pt idx="120">
                  <c:v>01/02/2017</c:v>
                </c:pt>
              </c:strCache>
            </c:strRef>
          </c:cat>
          <c:val>
            <c:numRef>
              <c:f>Grafico!$AN$2:$AN$122</c:f>
              <c:numCache>
                <c:formatCode>_-* #,##0.00\ "€"_-;\-* #,##0.00\ "€"_-;_-* "-"??\ "€"_-;_-@_-</c:formatCode>
                <c:ptCount val="121"/>
                <c:pt idx="0">
                  <c:v>99952.33860861935</c:v>
                </c:pt>
                <c:pt idx="1">
                  <c:v>100039.41941863674</c:v>
                </c:pt>
                <c:pt idx="2">
                  <c:v>100301.8839433931</c:v>
                </c:pt>
                <c:pt idx="3">
                  <c:v>100689.11842993111</c:v>
                </c:pt>
                <c:pt idx="4">
                  <c:v>100811.45957685525</c:v>
                </c:pt>
                <c:pt idx="5">
                  <c:v>100689.75039806215</c:v>
                </c:pt>
                <c:pt idx="6">
                  <c:v>100572.97955425644</c:v>
                </c:pt>
                <c:pt idx="7">
                  <c:v>101307.81291650349</c:v>
                </c:pt>
                <c:pt idx="8">
                  <c:v>101794.70918507602</c:v>
                </c:pt>
                <c:pt idx="9">
                  <c:v>100254.01634762716</c:v>
                </c:pt>
                <c:pt idx="10">
                  <c:v>100167.46221056863</c:v>
                </c:pt>
                <c:pt idx="11">
                  <c:v>97582.663548611221</c:v>
                </c:pt>
                <c:pt idx="12">
                  <c:v>97870.862060279556</c:v>
                </c:pt>
                <c:pt idx="13">
                  <c:v>96046.674573845114</c:v>
                </c:pt>
                <c:pt idx="14">
                  <c:v>97568.566143022937</c:v>
                </c:pt>
                <c:pt idx="15">
                  <c:v>97922.107172180331</c:v>
                </c:pt>
                <c:pt idx="16">
                  <c:v>94622.247346049553</c:v>
                </c:pt>
                <c:pt idx="17">
                  <c:v>94750.339063530235</c:v>
                </c:pt>
                <c:pt idx="18">
                  <c:v>94938.208877038793</c:v>
                </c:pt>
                <c:pt idx="19">
                  <c:v>90648.249051194609</c:v>
                </c:pt>
                <c:pt idx="20">
                  <c:v>85111.244974383531</c:v>
                </c:pt>
                <c:pt idx="21">
                  <c:v>83876.473328659631</c:v>
                </c:pt>
                <c:pt idx="22">
                  <c:v>82704.10172168682</c:v>
                </c:pt>
                <c:pt idx="23">
                  <c:v>82774.686004188814</c:v>
                </c:pt>
                <c:pt idx="24">
                  <c:v>80381.471258887483</c:v>
                </c:pt>
                <c:pt idx="25">
                  <c:v>81880.624739167048</c:v>
                </c:pt>
                <c:pt idx="26">
                  <c:v>86424.234933661792</c:v>
                </c:pt>
                <c:pt idx="27">
                  <c:v>88875.243910927107</c:v>
                </c:pt>
                <c:pt idx="28">
                  <c:v>89390.799701341108</c:v>
                </c:pt>
                <c:pt idx="29">
                  <c:v>93074.549762998824</c:v>
                </c:pt>
                <c:pt idx="30">
                  <c:v>93775.367867961642</c:v>
                </c:pt>
                <c:pt idx="31">
                  <c:v>95984.582609743971</c:v>
                </c:pt>
                <c:pt idx="32">
                  <c:v>95005.551567657953</c:v>
                </c:pt>
                <c:pt idx="33">
                  <c:v>97209.882716712222</c:v>
                </c:pt>
                <c:pt idx="34">
                  <c:v>99885.846527418194</c:v>
                </c:pt>
                <c:pt idx="35">
                  <c:v>99337.847502125311</c:v>
                </c:pt>
                <c:pt idx="36">
                  <c:v>100850.60101079974</c:v>
                </c:pt>
                <c:pt idx="37">
                  <c:v>107312.40695818444</c:v>
                </c:pt>
                <c:pt idx="38">
                  <c:v>106635.15929728834</c:v>
                </c:pt>
                <c:pt idx="39">
                  <c:v>102340.88931525158</c:v>
                </c:pt>
                <c:pt idx="40">
                  <c:v>100474.47410536977</c:v>
                </c:pt>
                <c:pt idx="41">
                  <c:v>104951.05187649286</c:v>
                </c:pt>
                <c:pt idx="42">
                  <c:v>104656.07009831285</c:v>
                </c:pt>
                <c:pt idx="43">
                  <c:v>108238.2498240506</c:v>
                </c:pt>
                <c:pt idx="44">
                  <c:v>111263.61706111614</c:v>
                </c:pt>
                <c:pt idx="45">
                  <c:v>113789.40159953687</c:v>
                </c:pt>
                <c:pt idx="46">
                  <c:v>118481.37748842285</c:v>
                </c:pt>
                <c:pt idx="47">
                  <c:v>120928.33619074608</c:v>
                </c:pt>
                <c:pt idx="48">
                  <c:v>120222.18455699185</c:v>
                </c:pt>
                <c:pt idx="49">
                  <c:v>121217.95550326412</c:v>
                </c:pt>
                <c:pt idx="50">
                  <c:v>123110.68074592296</c:v>
                </c:pt>
                <c:pt idx="51">
                  <c:v>121505.36792907651</c:v>
                </c:pt>
                <c:pt idx="52">
                  <c:v>119984.15647108125</c:v>
                </c:pt>
                <c:pt idx="53">
                  <c:v>115523.06439166822</c:v>
                </c:pt>
                <c:pt idx="54">
                  <c:v>106563.44291593711</c:v>
                </c:pt>
                <c:pt idx="55">
                  <c:v>99455.296897072112</c:v>
                </c:pt>
                <c:pt idx="56">
                  <c:v>105515.29305201405</c:v>
                </c:pt>
                <c:pt idx="57">
                  <c:v>106953.21958464771</c:v>
                </c:pt>
                <c:pt idx="58">
                  <c:v>107626.6453361483</c:v>
                </c:pt>
                <c:pt idx="59">
                  <c:v>115041.53856830025</c:v>
                </c:pt>
                <c:pt idx="60">
                  <c:v>119549.57334187721</c:v>
                </c:pt>
                <c:pt idx="61">
                  <c:v>119912.91601956465</c:v>
                </c:pt>
                <c:pt idx="62">
                  <c:v>118157.05316201066</c:v>
                </c:pt>
                <c:pt idx="63">
                  <c:v>109580.26989523484</c:v>
                </c:pt>
                <c:pt idx="64">
                  <c:v>114254.94919930951</c:v>
                </c:pt>
                <c:pt idx="65">
                  <c:v>120347.80410957156</c:v>
                </c:pt>
                <c:pt idx="66">
                  <c:v>120830.82072525728</c:v>
                </c:pt>
                <c:pt idx="67">
                  <c:v>123744.53631111425</c:v>
                </c:pt>
                <c:pt idx="68">
                  <c:v>124278.22844860845</c:v>
                </c:pt>
                <c:pt idx="69">
                  <c:v>126555.53189616327</c:v>
                </c:pt>
                <c:pt idx="70">
                  <c:v>127966.77885670416</c:v>
                </c:pt>
                <c:pt idx="71">
                  <c:v>132542.46853756887</c:v>
                </c:pt>
                <c:pt idx="72">
                  <c:v>135414.80517441523</c:v>
                </c:pt>
                <c:pt idx="73">
                  <c:v>137131.94327095483</c:v>
                </c:pt>
                <c:pt idx="74">
                  <c:v>137481.18451096595</c:v>
                </c:pt>
                <c:pt idx="75">
                  <c:v>140326.32758956458</c:v>
                </c:pt>
                <c:pt idx="76">
                  <c:v>135519.18219267082</c:v>
                </c:pt>
                <c:pt idx="77">
                  <c:v>141665.41232536332</c:v>
                </c:pt>
                <c:pt idx="78">
                  <c:v>139062.73432823012</c:v>
                </c:pt>
                <c:pt idx="79">
                  <c:v>147003.46101231742</c:v>
                </c:pt>
                <c:pt idx="80">
                  <c:v>149729.84054346441</c:v>
                </c:pt>
                <c:pt idx="81">
                  <c:v>152201.87121293199</c:v>
                </c:pt>
                <c:pt idx="82">
                  <c:v>153478.98170292238</c:v>
                </c:pt>
                <c:pt idx="83">
                  <c:v>149181.4301356037</c:v>
                </c:pt>
                <c:pt idx="84">
                  <c:v>154199.32017424799</c:v>
                </c:pt>
                <c:pt idx="85">
                  <c:v>155562.7135766854</c:v>
                </c:pt>
                <c:pt idx="86">
                  <c:v>153674.69144360634</c:v>
                </c:pt>
                <c:pt idx="87">
                  <c:v>158626.87243186828</c:v>
                </c:pt>
                <c:pt idx="88">
                  <c:v>159452.42641156114</c:v>
                </c:pt>
                <c:pt idx="89">
                  <c:v>157372.11426181177</c:v>
                </c:pt>
                <c:pt idx="90">
                  <c:v>163539.66189469493</c:v>
                </c:pt>
                <c:pt idx="91">
                  <c:v>160784.94766536151</c:v>
                </c:pt>
                <c:pt idx="92">
                  <c:v>161880.68594707773</c:v>
                </c:pt>
                <c:pt idx="93">
                  <c:v>165449.69317158702</c:v>
                </c:pt>
                <c:pt idx="94">
                  <c:v>167770.42941641086</c:v>
                </c:pt>
                <c:pt idx="95">
                  <c:v>175947.95369900999</c:v>
                </c:pt>
                <c:pt idx="96">
                  <c:v>186979.56704249559</c:v>
                </c:pt>
                <c:pt idx="97">
                  <c:v>190114.66315682943</c:v>
                </c:pt>
                <c:pt idx="98">
                  <c:v>190278.49342096466</c:v>
                </c:pt>
                <c:pt idx="99">
                  <c:v>194546.53925713661</c:v>
                </c:pt>
                <c:pt idx="100">
                  <c:v>186846.56367611518</c:v>
                </c:pt>
                <c:pt idx="101">
                  <c:v>186826.4604226721</c:v>
                </c:pt>
                <c:pt idx="102">
                  <c:v>167511.02519574924</c:v>
                </c:pt>
                <c:pt idx="103">
                  <c:v>165934.89440726038</c:v>
                </c:pt>
                <c:pt idx="104">
                  <c:v>181125.51142653089</c:v>
                </c:pt>
                <c:pt idx="105">
                  <c:v>187968.36326850916</c:v>
                </c:pt>
                <c:pt idx="106">
                  <c:v>179883.02214280344</c:v>
                </c:pt>
                <c:pt idx="107">
                  <c:v>169471.29866112434</c:v>
                </c:pt>
                <c:pt idx="108">
                  <c:v>170898.16561149847</c:v>
                </c:pt>
                <c:pt idx="109">
                  <c:v>173169.33029352463</c:v>
                </c:pt>
                <c:pt idx="110">
                  <c:v>173233.87091560083</c:v>
                </c:pt>
                <c:pt idx="111">
                  <c:v>177406.14137114794</c:v>
                </c:pt>
                <c:pt idx="112">
                  <c:v>175341.65479632272</c:v>
                </c:pt>
                <c:pt idx="113">
                  <c:v>184355.31848937663</c:v>
                </c:pt>
                <c:pt idx="114">
                  <c:v>186810.98009084965</c:v>
                </c:pt>
                <c:pt idx="115">
                  <c:v>187839.12915148967</c:v>
                </c:pt>
                <c:pt idx="116">
                  <c:v>182025.34629561001</c:v>
                </c:pt>
                <c:pt idx="117">
                  <c:v>187546.74812530715</c:v>
                </c:pt>
                <c:pt idx="118">
                  <c:v>194767.97232210066</c:v>
                </c:pt>
                <c:pt idx="119">
                  <c:v>198210.38435038578</c:v>
                </c:pt>
                <c:pt idx="120">
                  <c:v>208515.87847372261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FFB-5042-A43F-BA0B3C74FB3E}"/>
            </c:ext>
          </c:extLst>
        </c:ser>
        <c:ser>
          <c:idx val="1"/>
          <c:order val="2"/>
          <c:tx>
            <c:strRef>
              <c:f>Grafico!$AO$1</c:f>
              <c:strCache>
                <c:ptCount val="1"/>
                <c:pt idx="0">
                  <c:v>Montante "Compra e Tieni"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Grafico!$AO$2:$AO$122</c:f>
              <c:numCache>
                <c:formatCode>General</c:formatCode>
                <c:ptCount val="121"/>
                <c:pt idx="0">
                  <c:v>100000</c:v>
                </c:pt>
                <c:pt idx="1">
                  <c:v>97526.349151435454</c:v>
                </c:pt>
                <c:pt idx="2">
                  <c:v>99692.836235997514</c:v>
                </c:pt>
                <c:pt idx="3">
                  <c:v>104110.72661883906</c:v>
                </c:pt>
                <c:pt idx="4">
                  <c:v>109103.41051410171</c:v>
                </c:pt>
                <c:pt idx="5">
                  <c:v>110299.50946500135</c:v>
                </c:pt>
                <c:pt idx="6">
                  <c:v>109172.18252704669</c:v>
                </c:pt>
                <c:pt idx="7">
                  <c:v>108271.37363312197</c:v>
                </c:pt>
                <c:pt idx="8">
                  <c:v>113218.15059520416</c:v>
                </c:pt>
                <c:pt idx="9">
                  <c:v>116245.822409805</c:v>
                </c:pt>
                <c:pt idx="10">
                  <c:v>107760.90272889187</c:v>
                </c:pt>
                <c:pt idx="11">
                  <c:v>107306.50864487818</c:v>
                </c:pt>
                <c:pt idx="12">
                  <c:v>95534.188326340111</c:v>
                </c:pt>
                <c:pt idx="13">
                  <c:v>96810.182318260486</c:v>
                </c:pt>
                <c:pt idx="14">
                  <c:v>89909.800924427836</c:v>
                </c:pt>
                <c:pt idx="15">
                  <c:v>95347.822144674501</c:v>
                </c:pt>
                <c:pt idx="16">
                  <c:v>96368.472949515592</c:v>
                </c:pt>
                <c:pt idx="17">
                  <c:v>86167.588625354649</c:v>
                </c:pt>
                <c:pt idx="18">
                  <c:v>86401.676389978398</c:v>
                </c:pt>
                <c:pt idx="19">
                  <c:v>86502.610659600279</c:v>
                </c:pt>
                <c:pt idx="20">
                  <c:v>75647.455932547251</c:v>
                </c:pt>
                <c:pt idx="21">
                  <c:v>62300.807091098315</c:v>
                </c:pt>
                <c:pt idx="22">
                  <c:v>59587.0261326088</c:v>
                </c:pt>
                <c:pt idx="23">
                  <c:v>57417.559544642434</c:v>
                </c:pt>
                <c:pt idx="24">
                  <c:v>57430.792585029936</c:v>
                </c:pt>
                <c:pt idx="25">
                  <c:v>53166.807420129451</c:v>
                </c:pt>
                <c:pt idx="26">
                  <c:v>55853.102870844363</c:v>
                </c:pt>
                <c:pt idx="27">
                  <c:v>62966.329669314662</c:v>
                </c:pt>
                <c:pt idx="28">
                  <c:v>66971.587301557927</c:v>
                </c:pt>
                <c:pt idx="29">
                  <c:v>67743.639524604907</c:v>
                </c:pt>
                <c:pt idx="30">
                  <c:v>73075.517239653389</c:v>
                </c:pt>
                <c:pt idx="31">
                  <c:v>73873.704088702623</c:v>
                </c:pt>
                <c:pt idx="32">
                  <c:v>76824.198747342118</c:v>
                </c:pt>
                <c:pt idx="33">
                  <c:v>75710.434037552943</c:v>
                </c:pt>
                <c:pt idx="34">
                  <c:v>78411.885256632129</c:v>
                </c:pt>
                <c:pt idx="35">
                  <c:v>81545.002008424301</c:v>
                </c:pt>
                <c:pt idx="36">
                  <c:v>80573.620168082096</c:v>
                </c:pt>
                <c:pt idx="37">
                  <c:v>82299.579606492844</c:v>
                </c:pt>
                <c:pt idx="38">
                  <c:v>89170.155278819671</c:v>
                </c:pt>
                <c:pt idx="39">
                  <c:v>88562.045683713412</c:v>
                </c:pt>
                <c:pt idx="40">
                  <c:v>83887.699703923296</c:v>
                </c:pt>
                <c:pt idx="41">
                  <c:v>82234.862397334975</c:v>
                </c:pt>
                <c:pt idx="42">
                  <c:v>86748.726487000167</c:v>
                </c:pt>
                <c:pt idx="43">
                  <c:v>86517.496786803691</c:v>
                </c:pt>
                <c:pt idx="44">
                  <c:v>90149.010939097891</c:v>
                </c:pt>
                <c:pt idx="45">
                  <c:v>93036.334438584978</c:v>
                </c:pt>
                <c:pt idx="46">
                  <c:v>95178.484659224996</c:v>
                </c:pt>
                <c:pt idx="47">
                  <c:v>99275.820171105152</c:v>
                </c:pt>
                <c:pt idx="48">
                  <c:v>101236.1640262927</c:v>
                </c:pt>
                <c:pt idx="49">
                  <c:v>100453.60522475121</c:v>
                </c:pt>
                <c:pt idx="50">
                  <c:v>101635.30329801755</c:v>
                </c:pt>
                <c:pt idx="51">
                  <c:v>103383.3655032589</c:v>
                </c:pt>
                <c:pt idx="52">
                  <c:v>102039.47082390446</c:v>
                </c:pt>
                <c:pt idx="53">
                  <c:v>100685.60363369262</c:v>
                </c:pt>
                <c:pt idx="54">
                  <c:v>97229.887513098263</c:v>
                </c:pt>
                <c:pt idx="55">
                  <c:v>89129.560804115812</c:v>
                </c:pt>
                <c:pt idx="56">
                  <c:v>82464.850745395364</c:v>
                </c:pt>
                <c:pt idx="57">
                  <c:v>87931.277494464492</c:v>
                </c:pt>
                <c:pt idx="58">
                  <c:v>89104.31666591308</c:v>
                </c:pt>
                <c:pt idx="59">
                  <c:v>89552.55987971845</c:v>
                </c:pt>
                <c:pt idx="60">
                  <c:v>96154.399316389696</c:v>
                </c:pt>
                <c:pt idx="61">
                  <c:v>100138.67060999903</c:v>
                </c:pt>
                <c:pt idx="62">
                  <c:v>100259.99350327047</c:v>
                </c:pt>
                <c:pt idx="63">
                  <c:v>98955.283052824176</c:v>
                </c:pt>
                <c:pt idx="64">
                  <c:v>91304.188938826483</c:v>
                </c:pt>
                <c:pt idx="65">
                  <c:v>95370.095047039285</c:v>
                </c:pt>
                <c:pt idx="66">
                  <c:v>100502.30237616459</c:v>
                </c:pt>
                <c:pt idx="67">
                  <c:v>100852.16768842323</c:v>
                </c:pt>
                <c:pt idx="68">
                  <c:v>103617.13434208116</c:v>
                </c:pt>
                <c:pt idx="69">
                  <c:v>104039.34975737524</c:v>
                </c:pt>
                <c:pt idx="70">
                  <c:v>105963.59997834651</c:v>
                </c:pt>
                <c:pt idx="71">
                  <c:v>107301.28092008457</c:v>
                </c:pt>
                <c:pt idx="72">
                  <c:v>111056.62275847849</c:v>
                </c:pt>
                <c:pt idx="73">
                  <c:v>113508.60216305111</c:v>
                </c:pt>
                <c:pt idx="74">
                  <c:v>114809.13153925189</c:v>
                </c:pt>
                <c:pt idx="75">
                  <c:v>115179.72620886652</c:v>
                </c:pt>
                <c:pt idx="76">
                  <c:v>117465.27859422912</c:v>
                </c:pt>
                <c:pt idx="77">
                  <c:v>113157.54027506105</c:v>
                </c:pt>
                <c:pt idx="78">
                  <c:v>118367.17586961022</c:v>
                </c:pt>
                <c:pt idx="79">
                  <c:v>116117.17830779043</c:v>
                </c:pt>
                <c:pt idx="80">
                  <c:v>122857.2198229331</c:v>
                </c:pt>
                <c:pt idx="81">
                  <c:v>125376.17824889328</c:v>
                </c:pt>
                <c:pt idx="82">
                  <c:v>127402.12708137826</c:v>
                </c:pt>
                <c:pt idx="83">
                  <c:v>128353.04533268292</c:v>
                </c:pt>
                <c:pt idx="84">
                  <c:v>124569.18624845686</c:v>
                </c:pt>
                <c:pt idx="85">
                  <c:v>128863.16110784067</c:v>
                </c:pt>
                <c:pt idx="86">
                  <c:v>130055.37519306167</c:v>
                </c:pt>
                <c:pt idx="87">
                  <c:v>128591.68709317494</c:v>
                </c:pt>
                <c:pt idx="88">
                  <c:v>132869.16832443624</c:v>
                </c:pt>
                <c:pt idx="89">
                  <c:v>133715.88458544877</c:v>
                </c:pt>
                <c:pt idx="90">
                  <c:v>132170.67076368327</c:v>
                </c:pt>
                <c:pt idx="91">
                  <c:v>137368.93482096546</c:v>
                </c:pt>
                <c:pt idx="92">
                  <c:v>134602.84826660284</c:v>
                </c:pt>
                <c:pt idx="93">
                  <c:v>135751.45377172693</c:v>
                </c:pt>
                <c:pt idx="94">
                  <c:v>138476.06066206138</c:v>
                </c:pt>
                <c:pt idx="95">
                  <c:v>140369.73241673975</c:v>
                </c:pt>
                <c:pt idx="96">
                  <c:v>147237.13162748702</c:v>
                </c:pt>
                <c:pt idx="97">
                  <c:v>156403.62200530735</c:v>
                </c:pt>
                <c:pt idx="98">
                  <c:v>159077.14961559011</c:v>
                </c:pt>
                <c:pt idx="99">
                  <c:v>159795.46489028225</c:v>
                </c:pt>
                <c:pt idx="100">
                  <c:v>162977.84940049326</c:v>
                </c:pt>
                <c:pt idx="101">
                  <c:v>156428.52431062871</c:v>
                </c:pt>
                <c:pt idx="102">
                  <c:v>155908.70869698393</c:v>
                </c:pt>
                <c:pt idx="103">
                  <c:v>139309.30044355628</c:v>
                </c:pt>
                <c:pt idx="104">
                  <c:v>138003.79378433735</c:v>
                </c:pt>
                <c:pt idx="105">
                  <c:v>150868.791411413</c:v>
                </c:pt>
                <c:pt idx="106">
                  <c:v>156351.45178079722</c:v>
                </c:pt>
                <c:pt idx="107">
                  <c:v>149502.35369367059</c:v>
                </c:pt>
                <c:pt idx="108">
                  <c:v>140465.77326237934</c:v>
                </c:pt>
                <c:pt idx="109">
                  <c:v>141774.47148909781</c:v>
                </c:pt>
                <c:pt idx="110">
                  <c:v>144121.6109869568</c:v>
                </c:pt>
                <c:pt idx="111">
                  <c:v>144313.41709565534</c:v>
                </c:pt>
                <c:pt idx="112">
                  <c:v>147611.91582214186</c:v>
                </c:pt>
                <c:pt idx="113">
                  <c:v>146154.72890441684</c:v>
                </c:pt>
                <c:pt idx="114">
                  <c:v>153701.28455993097</c:v>
                </c:pt>
                <c:pt idx="115">
                  <c:v>155854.14593393035</c:v>
                </c:pt>
                <c:pt idx="116">
                  <c:v>156757.68221638957</c:v>
                </c:pt>
                <c:pt idx="117">
                  <c:v>152096.14614149253</c:v>
                </c:pt>
                <c:pt idx="118">
                  <c:v>156606.7615693988</c:v>
                </c:pt>
                <c:pt idx="119">
                  <c:v>162252.73900068912</c:v>
                </c:pt>
                <c:pt idx="120">
                  <c:v>165479.36065176135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8-654A-A2B5-E0E7CDB7C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529152"/>
        <c:axId val="514526624"/>
      </c:lineChart>
      <c:catAx>
        <c:axId val="38635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358256"/>
        <c:crosses val="autoZero"/>
        <c:auto val="1"/>
        <c:lblAlgn val="ctr"/>
        <c:lblOffset val="100"/>
        <c:noMultiLvlLbl val="0"/>
      </c:catAx>
      <c:valAx>
        <c:axId val="386358256"/>
        <c:scaling>
          <c:orientation val="minMax"/>
        </c:scaling>
        <c:delete val="0"/>
        <c:axPos val="l"/>
        <c:majorGridlines>
          <c:spPr>
            <a:ln w="22225" cap="flat" cmpd="sng" algn="ctr">
              <a:solidFill>
                <a:schemeClr val="bg2">
                  <a:lumMod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inorGridlines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356560"/>
        <c:crosses val="autoZero"/>
        <c:crossBetween val="between"/>
      </c:valAx>
      <c:valAx>
        <c:axId val="514526624"/>
        <c:scaling>
          <c:orientation val="minMax"/>
        </c:scaling>
        <c:delete val="0"/>
        <c:axPos val="r"/>
        <c:numFmt formatCode="_-* #,##0.00\ &quot;€&quot;_-;\-* #,##0.00\ &quot;€&quot;_-;_-* &quot;-&quot;??\ &quot;€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529152"/>
        <c:crosses val="max"/>
        <c:crossBetween val="between"/>
      </c:valAx>
      <c:catAx>
        <c:axId val="51452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52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it-IT" sz="1800" b="1">
                <a:solidFill>
                  <a:schemeClr val="tx2"/>
                </a:solidFill>
              </a:rPr>
              <a:t>Confronto Tekta PAD - Piano di Accumulo Tradizionale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Grafico!$AM$1</c:f>
              <c:strCache>
                <c:ptCount val="1"/>
                <c:pt idx="0">
                  <c:v> Versamenti PAC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Grafico!$AL$2:$AL$122</c:f>
              <c:strCache>
                <c:ptCount val="121"/>
                <c:pt idx="0">
                  <c:v>01/02/2007</c:v>
                </c:pt>
                <c:pt idx="1">
                  <c:v>01/03/2007</c:v>
                </c:pt>
                <c:pt idx="2">
                  <c:v>30/03/2007</c:v>
                </c:pt>
                <c:pt idx="3">
                  <c:v>30/04/2007</c:v>
                </c:pt>
                <c:pt idx="4">
                  <c:v>01/06/2007</c:v>
                </c:pt>
                <c:pt idx="5">
                  <c:v>29/06/2007</c:v>
                </c:pt>
                <c:pt idx="6">
                  <c:v>01/08/2007</c:v>
                </c:pt>
                <c:pt idx="7">
                  <c:v>31/08/2007</c:v>
                </c:pt>
                <c:pt idx="8">
                  <c:v>01/10/2007</c:v>
                </c:pt>
                <c:pt idx="9">
                  <c:v>01/11/2007</c:v>
                </c:pt>
                <c:pt idx="10">
                  <c:v>30/11/2007</c:v>
                </c:pt>
                <c:pt idx="11">
                  <c:v>31/12/2007</c:v>
                </c:pt>
                <c:pt idx="12">
                  <c:v>01/02/2008</c:v>
                </c:pt>
                <c:pt idx="13">
                  <c:v>29/02/2008</c:v>
                </c:pt>
                <c:pt idx="14">
                  <c:v>01/04/2008</c:v>
                </c:pt>
                <c:pt idx="15">
                  <c:v>30/04/2008</c:v>
                </c:pt>
                <c:pt idx="16">
                  <c:v>30/05/2008</c:v>
                </c:pt>
                <c:pt idx="17">
                  <c:v>01/07/2008</c:v>
                </c:pt>
                <c:pt idx="18">
                  <c:v>01/08/2008</c:v>
                </c:pt>
                <c:pt idx="19">
                  <c:v>01/09/2008</c:v>
                </c:pt>
                <c:pt idx="20">
                  <c:v>01/10/2008</c:v>
                </c:pt>
                <c:pt idx="21">
                  <c:v>31/10/2008</c:v>
                </c:pt>
                <c:pt idx="22">
                  <c:v>01/12/2008</c:v>
                </c:pt>
                <c:pt idx="23">
                  <c:v>31/12/2008</c:v>
                </c:pt>
                <c:pt idx="24">
                  <c:v>30/01/2009</c:v>
                </c:pt>
                <c:pt idx="25">
                  <c:v>27/02/2009</c:v>
                </c:pt>
                <c:pt idx="26">
                  <c:v>01/04/2009</c:v>
                </c:pt>
                <c:pt idx="27">
                  <c:v>30/04/2009</c:v>
                </c:pt>
                <c:pt idx="28">
                  <c:v>01/06/2009</c:v>
                </c:pt>
                <c:pt idx="29">
                  <c:v>01/07/2009</c:v>
                </c:pt>
                <c:pt idx="30">
                  <c:v>31/07/2009</c:v>
                </c:pt>
                <c:pt idx="31">
                  <c:v>01/09/2009</c:v>
                </c:pt>
                <c:pt idx="32">
                  <c:v>01/10/2009</c:v>
                </c:pt>
                <c:pt idx="33">
                  <c:v>30/10/2009</c:v>
                </c:pt>
                <c:pt idx="34">
                  <c:v>01/12/2009</c:v>
                </c:pt>
                <c:pt idx="35">
                  <c:v>31/12/2009</c:v>
                </c:pt>
                <c:pt idx="36">
                  <c:v>01/02/2010</c:v>
                </c:pt>
                <c:pt idx="37">
                  <c:v>01/03/2010</c:v>
                </c:pt>
                <c:pt idx="38">
                  <c:v>01/04/2010</c:v>
                </c:pt>
                <c:pt idx="39">
                  <c:v>30/04/2010</c:v>
                </c:pt>
                <c:pt idx="40">
                  <c:v>01/06/2010</c:v>
                </c:pt>
                <c:pt idx="41">
                  <c:v>01/07/2010</c:v>
                </c:pt>
                <c:pt idx="42">
                  <c:v>30/07/2010</c:v>
                </c:pt>
                <c:pt idx="43">
                  <c:v>01/09/2010</c:v>
                </c:pt>
                <c:pt idx="44">
                  <c:v>01/10/2010</c:v>
                </c:pt>
                <c:pt idx="45">
                  <c:v>01/11/2010</c:v>
                </c:pt>
                <c:pt idx="46">
                  <c:v>01/12/2010</c:v>
                </c:pt>
                <c:pt idx="47">
                  <c:v>31/12/2010</c:v>
                </c:pt>
                <c:pt idx="48">
                  <c:v>01/02/2011</c:v>
                </c:pt>
                <c:pt idx="49">
                  <c:v>01/03/2011</c:v>
                </c:pt>
                <c:pt idx="50">
                  <c:v>01/04/2011</c:v>
                </c:pt>
                <c:pt idx="51">
                  <c:v>29/04/2011</c:v>
                </c:pt>
                <c:pt idx="52">
                  <c:v>01/06/2011</c:v>
                </c:pt>
                <c:pt idx="53">
                  <c:v>01/07/2011</c:v>
                </c:pt>
                <c:pt idx="54">
                  <c:v>01/08/2011</c:v>
                </c:pt>
                <c:pt idx="55">
                  <c:v>01/09/2011</c:v>
                </c:pt>
                <c:pt idx="56">
                  <c:v>30/09/2011</c:v>
                </c:pt>
                <c:pt idx="57">
                  <c:v>01/11/2011</c:v>
                </c:pt>
                <c:pt idx="58">
                  <c:v>01/12/2011</c:v>
                </c:pt>
                <c:pt idx="59">
                  <c:v>30/12/2011</c:v>
                </c:pt>
                <c:pt idx="60">
                  <c:v>01/02/2012</c:v>
                </c:pt>
                <c:pt idx="61">
                  <c:v>01/03/2012</c:v>
                </c:pt>
                <c:pt idx="62">
                  <c:v>30/03/2012</c:v>
                </c:pt>
                <c:pt idx="63">
                  <c:v>30/04/2012</c:v>
                </c:pt>
                <c:pt idx="64">
                  <c:v>01/06/2012</c:v>
                </c:pt>
                <c:pt idx="65">
                  <c:v>29/06/2012</c:v>
                </c:pt>
                <c:pt idx="66">
                  <c:v>01/08/2012</c:v>
                </c:pt>
                <c:pt idx="67">
                  <c:v>31/08/2012</c:v>
                </c:pt>
                <c:pt idx="68">
                  <c:v>01/10/2012</c:v>
                </c:pt>
                <c:pt idx="69">
                  <c:v>01/11/2012</c:v>
                </c:pt>
                <c:pt idx="70">
                  <c:v>30/11/2012</c:v>
                </c:pt>
                <c:pt idx="71">
                  <c:v>31/12/2012</c:v>
                </c:pt>
                <c:pt idx="72">
                  <c:v>01/02/2013</c:v>
                </c:pt>
                <c:pt idx="73">
                  <c:v>01/03/2013</c:v>
                </c:pt>
                <c:pt idx="74">
                  <c:v>28/03/2013</c:v>
                </c:pt>
                <c:pt idx="75">
                  <c:v>30/04/2013</c:v>
                </c:pt>
                <c:pt idx="76">
                  <c:v>31/05/2013</c:v>
                </c:pt>
                <c:pt idx="77">
                  <c:v>01/07/2013</c:v>
                </c:pt>
                <c:pt idx="78">
                  <c:v>01/08/2013</c:v>
                </c:pt>
                <c:pt idx="79">
                  <c:v>30/08/2013</c:v>
                </c:pt>
                <c:pt idx="80">
                  <c:v>01/10/2013</c:v>
                </c:pt>
                <c:pt idx="81">
                  <c:v>01/11/2013</c:v>
                </c:pt>
                <c:pt idx="82">
                  <c:v>29/11/2013</c:v>
                </c:pt>
                <c:pt idx="83">
                  <c:v>31/12/2013</c:v>
                </c:pt>
                <c:pt idx="84">
                  <c:v>31/01/2014</c:v>
                </c:pt>
                <c:pt idx="85">
                  <c:v>28/02/2014</c:v>
                </c:pt>
                <c:pt idx="86">
                  <c:v>01/04/2014</c:v>
                </c:pt>
                <c:pt idx="87">
                  <c:v>30/04/2014</c:v>
                </c:pt>
                <c:pt idx="88">
                  <c:v>30/05/2014</c:v>
                </c:pt>
                <c:pt idx="89">
                  <c:v>01/07/2014</c:v>
                </c:pt>
                <c:pt idx="90">
                  <c:v>01/08/2014</c:v>
                </c:pt>
                <c:pt idx="91">
                  <c:v>01/09/2014</c:v>
                </c:pt>
                <c:pt idx="92">
                  <c:v>01/10/2014</c:v>
                </c:pt>
                <c:pt idx="93">
                  <c:v>31/10/2014</c:v>
                </c:pt>
                <c:pt idx="94">
                  <c:v>01/12/2014</c:v>
                </c:pt>
                <c:pt idx="95">
                  <c:v>31/12/2014</c:v>
                </c:pt>
                <c:pt idx="96">
                  <c:v>30/01/2015</c:v>
                </c:pt>
                <c:pt idx="97">
                  <c:v>27/02/2015</c:v>
                </c:pt>
                <c:pt idx="98">
                  <c:v>01/04/2015</c:v>
                </c:pt>
                <c:pt idx="99">
                  <c:v>30/04/2015</c:v>
                </c:pt>
                <c:pt idx="100">
                  <c:v>01/06/2015</c:v>
                </c:pt>
                <c:pt idx="101">
                  <c:v>01/07/2015</c:v>
                </c:pt>
                <c:pt idx="102">
                  <c:v>31/07/2015</c:v>
                </c:pt>
                <c:pt idx="103">
                  <c:v>01/09/2015</c:v>
                </c:pt>
                <c:pt idx="104">
                  <c:v>01/10/2015</c:v>
                </c:pt>
                <c:pt idx="105">
                  <c:v>30/10/2015</c:v>
                </c:pt>
                <c:pt idx="106">
                  <c:v>01/12/2015</c:v>
                </c:pt>
                <c:pt idx="107">
                  <c:v>31/12/2015</c:v>
                </c:pt>
                <c:pt idx="108">
                  <c:v>01/02/2016</c:v>
                </c:pt>
                <c:pt idx="109">
                  <c:v>01/03/2016</c:v>
                </c:pt>
                <c:pt idx="110">
                  <c:v>01/04/2016</c:v>
                </c:pt>
                <c:pt idx="111">
                  <c:v>29/04/2016</c:v>
                </c:pt>
                <c:pt idx="112">
                  <c:v>01/06/2016</c:v>
                </c:pt>
                <c:pt idx="113">
                  <c:v>01/07/2016</c:v>
                </c:pt>
                <c:pt idx="114">
                  <c:v>01/08/2016</c:v>
                </c:pt>
                <c:pt idx="115">
                  <c:v>01/09/2016</c:v>
                </c:pt>
                <c:pt idx="116">
                  <c:v>30/09/2016</c:v>
                </c:pt>
                <c:pt idx="117">
                  <c:v>01/11/2016</c:v>
                </c:pt>
                <c:pt idx="118">
                  <c:v>01/12/2016</c:v>
                </c:pt>
                <c:pt idx="119">
                  <c:v>30/12/2016</c:v>
                </c:pt>
                <c:pt idx="120">
                  <c:v>01/02/2017</c:v>
                </c:pt>
              </c:strCache>
            </c:strRef>
          </c:cat>
          <c:val>
            <c:numRef>
              <c:f>Grafico!$AM$2:$AM$122</c:f>
              <c:numCache>
                <c:formatCode>_("€"* #,##0.00_);_("€"* \(#,##0.00\);_("€"* "-"??_);_(@_)</c:formatCode>
                <c:ptCount val="121"/>
                <c:pt idx="0">
                  <c:v>1944.0047084912135</c:v>
                </c:pt>
                <c:pt idx="1">
                  <c:v>1923.698307231215</c:v>
                </c:pt>
                <c:pt idx="2">
                  <c:v>1907.4223817053344</c:v>
                </c:pt>
                <c:pt idx="3">
                  <c:v>1931.879935003574</c:v>
                </c:pt>
                <c:pt idx="4">
                  <c:v>1961.1361409514855</c:v>
                </c:pt>
                <c:pt idx="5">
                  <c:v>1947.9199022422852</c:v>
                </c:pt>
                <c:pt idx="6">
                  <c:v>1924.6523292118427</c:v>
                </c:pt>
                <c:pt idx="7">
                  <c:v>1940.7816203767159</c:v>
                </c:pt>
                <c:pt idx="8">
                  <c:v>1918.9870995174458</c:v>
                </c:pt>
                <c:pt idx="9">
                  <c:v>1952.4266214896654</c:v>
                </c:pt>
                <c:pt idx="10">
                  <c:v>1993.4571349205787</c:v>
                </c:pt>
                <c:pt idx="11">
                  <c:v>1988.6230496401436</c:v>
                </c:pt>
                <c:pt idx="12">
                  <c:v>1995.2474070528203</c:v>
                </c:pt>
                <c:pt idx="13">
                  <c:v>1988.9251222039588</c:v>
                </c:pt>
                <c:pt idx="14">
                  <c:v>1981.4119025899931</c:v>
                </c:pt>
                <c:pt idx="15">
                  <c:v>1966.1014999576614</c:v>
                </c:pt>
                <c:pt idx="16">
                  <c:v>1918.9643451491029</c:v>
                </c:pt>
                <c:pt idx="17">
                  <c:v>2003.6759721614753</c:v>
                </c:pt>
                <c:pt idx="18">
                  <c:v>1972.204359621898</c:v>
                </c:pt>
                <c:pt idx="19">
                  <c:v>1952.3780810942742</c:v>
                </c:pt>
                <c:pt idx="20">
                  <c:v>2013.3297688192829</c:v>
                </c:pt>
                <c:pt idx="21">
                  <c:v>1982.2773483055175</c:v>
                </c:pt>
                <c:pt idx="22">
                  <c:v>2002.6760085065041</c:v>
                </c:pt>
                <c:pt idx="23">
                  <c:v>2019.9575425513917</c:v>
                </c:pt>
                <c:pt idx="24">
                  <c:v>1994.1129223904754</c:v>
                </c:pt>
                <c:pt idx="25">
                  <c:v>1983.963019515807</c:v>
                </c:pt>
                <c:pt idx="26">
                  <c:v>1991.927876740569</c:v>
                </c:pt>
                <c:pt idx="27">
                  <c:v>1980.8001473767968</c:v>
                </c:pt>
                <c:pt idx="28">
                  <c:v>1980.6744739027943</c:v>
                </c:pt>
                <c:pt idx="29">
                  <c:v>2002.2903443405671</c:v>
                </c:pt>
                <c:pt idx="30">
                  <c:v>1987.9187100698146</c:v>
                </c:pt>
                <c:pt idx="31">
                  <c:v>1978.0554548405048</c:v>
                </c:pt>
                <c:pt idx="32">
                  <c:v>2011.427240007263</c:v>
                </c:pt>
                <c:pt idx="33">
                  <c:v>2011.7272289865957</c:v>
                </c:pt>
                <c:pt idx="34">
                  <c:v>1988.6541013772849</c:v>
                </c:pt>
                <c:pt idx="35">
                  <c:v>2027.5653847695796</c:v>
                </c:pt>
                <c:pt idx="36">
                  <c:v>2013.1232252514385</c:v>
                </c:pt>
                <c:pt idx="37">
                  <c:v>2016.5067635540238</c:v>
                </c:pt>
                <c:pt idx="38">
                  <c:v>1952.7772241725297</c:v>
                </c:pt>
                <c:pt idx="39">
                  <c:v>1921.2648738086186</c:v>
                </c:pt>
                <c:pt idx="40">
                  <c:v>1976.4693857438524</c:v>
                </c:pt>
                <c:pt idx="41">
                  <c:v>2045.0684765026904</c:v>
                </c:pt>
                <c:pt idx="42">
                  <c:v>1930.8437616437129</c:v>
                </c:pt>
                <c:pt idx="43">
                  <c:v>1941.5295267006113</c:v>
                </c:pt>
                <c:pt idx="44">
                  <c:v>1932.6183651882816</c:v>
                </c:pt>
                <c:pt idx="45">
                  <c:v>1951.620536122379</c:v>
                </c:pt>
                <c:pt idx="46">
                  <c:v>1950.3645540355587</c:v>
                </c:pt>
                <c:pt idx="47">
                  <c:v>1983.6502688422202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19-0C4E-9141-D052C5B8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3"/>
        <c:overlap val="-22"/>
        <c:axId val="514529152"/>
        <c:axId val="514526624"/>
      </c:barChart>
      <c:lineChart>
        <c:grouping val="standard"/>
        <c:varyColors val="0"/>
        <c:ser>
          <c:idx val="4"/>
          <c:order val="1"/>
          <c:tx>
            <c:strRef>
              <c:f>Grafico!$AN$1</c:f>
              <c:strCache>
                <c:ptCount val="1"/>
                <c:pt idx="0">
                  <c:v> Montante PAC 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Grafico!$AL$2:$AL$122</c:f>
              <c:strCache>
                <c:ptCount val="121"/>
                <c:pt idx="0">
                  <c:v>01/02/2007</c:v>
                </c:pt>
                <c:pt idx="1">
                  <c:v>01/03/2007</c:v>
                </c:pt>
                <c:pt idx="2">
                  <c:v>30/03/2007</c:v>
                </c:pt>
                <c:pt idx="3">
                  <c:v>30/04/2007</c:v>
                </c:pt>
                <c:pt idx="4">
                  <c:v>01/06/2007</c:v>
                </c:pt>
                <c:pt idx="5">
                  <c:v>29/06/2007</c:v>
                </c:pt>
                <c:pt idx="6">
                  <c:v>01/08/2007</c:v>
                </c:pt>
                <c:pt idx="7">
                  <c:v>31/08/2007</c:v>
                </c:pt>
                <c:pt idx="8">
                  <c:v>01/10/2007</c:v>
                </c:pt>
                <c:pt idx="9">
                  <c:v>01/11/2007</c:v>
                </c:pt>
                <c:pt idx="10">
                  <c:v>30/11/2007</c:v>
                </c:pt>
                <c:pt idx="11">
                  <c:v>31/12/2007</c:v>
                </c:pt>
                <c:pt idx="12">
                  <c:v>01/02/2008</c:v>
                </c:pt>
                <c:pt idx="13">
                  <c:v>29/02/2008</c:v>
                </c:pt>
                <c:pt idx="14">
                  <c:v>01/04/2008</c:v>
                </c:pt>
                <c:pt idx="15">
                  <c:v>30/04/2008</c:v>
                </c:pt>
                <c:pt idx="16">
                  <c:v>30/05/2008</c:v>
                </c:pt>
                <c:pt idx="17">
                  <c:v>01/07/2008</c:v>
                </c:pt>
                <c:pt idx="18">
                  <c:v>01/08/2008</c:v>
                </c:pt>
                <c:pt idx="19">
                  <c:v>01/09/2008</c:v>
                </c:pt>
                <c:pt idx="20">
                  <c:v>01/10/2008</c:v>
                </c:pt>
                <c:pt idx="21">
                  <c:v>31/10/2008</c:v>
                </c:pt>
                <c:pt idx="22">
                  <c:v>01/12/2008</c:v>
                </c:pt>
                <c:pt idx="23">
                  <c:v>31/12/2008</c:v>
                </c:pt>
                <c:pt idx="24">
                  <c:v>30/01/2009</c:v>
                </c:pt>
                <c:pt idx="25">
                  <c:v>27/02/2009</c:v>
                </c:pt>
                <c:pt idx="26">
                  <c:v>01/04/2009</c:v>
                </c:pt>
                <c:pt idx="27">
                  <c:v>30/04/2009</c:v>
                </c:pt>
                <c:pt idx="28">
                  <c:v>01/06/2009</c:v>
                </c:pt>
                <c:pt idx="29">
                  <c:v>01/07/2009</c:v>
                </c:pt>
                <c:pt idx="30">
                  <c:v>31/07/2009</c:v>
                </c:pt>
                <c:pt idx="31">
                  <c:v>01/09/2009</c:v>
                </c:pt>
                <c:pt idx="32">
                  <c:v>01/10/2009</c:v>
                </c:pt>
                <c:pt idx="33">
                  <c:v>30/10/2009</c:v>
                </c:pt>
                <c:pt idx="34">
                  <c:v>01/12/2009</c:v>
                </c:pt>
                <c:pt idx="35">
                  <c:v>31/12/2009</c:v>
                </c:pt>
                <c:pt idx="36">
                  <c:v>01/02/2010</c:v>
                </c:pt>
                <c:pt idx="37">
                  <c:v>01/03/2010</c:v>
                </c:pt>
                <c:pt idx="38">
                  <c:v>01/04/2010</c:v>
                </c:pt>
                <c:pt idx="39">
                  <c:v>30/04/2010</c:v>
                </c:pt>
                <c:pt idx="40">
                  <c:v>01/06/2010</c:v>
                </c:pt>
                <c:pt idx="41">
                  <c:v>01/07/2010</c:v>
                </c:pt>
                <c:pt idx="42">
                  <c:v>30/07/2010</c:v>
                </c:pt>
                <c:pt idx="43">
                  <c:v>01/09/2010</c:v>
                </c:pt>
                <c:pt idx="44">
                  <c:v>01/10/2010</c:v>
                </c:pt>
                <c:pt idx="45">
                  <c:v>01/11/2010</c:v>
                </c:pt>
                <c:pt idx="46">
                  <c:v>01/12/2010</c:v>
                </c:pt>
                <c:pt idx="47">
                  <c:v>31/12/2010</c:v>
                </c:pt>
                <c:pt idx="48">
                  <c:v>01/02/2011</c:v>
                </c:pt>
                <c:pt idx="49">
                  <c:v>01/03/2011</c:v>
                </c:pt>
                <c:pt idx="50">
                  <c:v>01/04/2011</c:v>
                </c:pt>
                <c:pt idx="51">
                  <c:v>29/04/2011</c:v>
                </c:pt>
                <c:pt idx="52">
                  <c:v>01/06/2011</c:v>
                </c:pt>
                <c:pt idx="53">
                  <c:v>01/07/2011</c:v>
                </c:pt>
                <c:pt idx="54">
                  <c:v>01/08/2011</c:v>
                </c:pt>
                <c:pt idx="55">
                  <c:v>01/09/2011</c:v>
                </c:pt>
                <c:pt idx="56">
                  <c:v>30/09/2011</c:v>
                </c:pt>
                <c:pt idx="57">
                  <c:v>01/11/2011</c:v>
                </c:pt>
                <c:pt idx="58">
                  <c:v>01/12/2011</c:v>
                </c:pt>
                <c:pt idx="59">
                  <c:v>30/12/2011</c:v>
                </c:pt>
                <c:pt idx="60">
                  <c:v>01/02/2012</c:v>
                </c:pt>
                <c:pt idx="61">
                  <c:v>01/03/2012</c:v>
                </c:pt>
                <c:pt idx="62">
                  <c:v>30/03/2012</c:v>
                </c:pt>
                <c:pt idx="63">
                  <c:v>30/04/2012</c:v>
                </c:pt>
                <c:pt idx="64">
                  <c:v>01/06/2012</c:v>
                </c:pt>
                <c:pt idx="65">
                  <c:v>29/06/2012</c:v>
                </c:pt>
                <c:pt idx="66">
                  <c:v>01/08/2012</c:v>
                </c:pt>
                <c:pt idx="67">
                  <c:v>31/08/2012</c:v>
                </c:pt>
                <c:pt idx="68">
                  <c:v>01/10/2012</c:v>
                </c:pt>
                <c:pt idx="69">
                  <c:v>01/11/2012</c:v>
                </c:pt>
                <c:pt idx="70">
                  <c:v>30/11/2012</c:v>
                </c:pt>
                <c:pt idx="71">
                  <c:v>31/12/2012</c:v>
                </c:pt>
                <c:pt idx="72">
                  <c:v>01/02/2013</c:v>
                </c:pt>
                <c:pt idx="73">
                  <c:v>01/03/2013</c:v>
                </c:pt>
                <c:pt idx="74">
                  <c:v>28/03/2013</c:v>
                </c:pt>
                <c:pt idx="75">
                  <c:v>30/04/2013</c:v>
                </c:pt>
                <c:pt idx="76">
                  <c:v>31/05/2013</c:v>
                </c:pt>
                <c:pt idx="77">
                  <c:v>01/07/2013</c:v>
                </c:pt>
                <c:pt idx="78">
                  <c:v>01/08/2013</c:v>
                </c:pt>
                <c:pt idx="79">
                  <c:v>30/08/2013</c:v>
                </c:pt>
                <c:pt idx="80">
                  <c:v>01/10/2013</c:v>
                </c:pt>
                <c:pt idx="81">
                  <c:v>01/11/2013</c:v>
                </c:pt>
                <c:pt idx="82">
                  <c:v>29/11/2013</c:v>
                </c:pt>
                <c:pt idx="83">
                  <c:v>31/12/2013</c:v>
                </c:pt>
                <c:pt idx="84">
                  <c:v>31/01/2014</c:v>
                </c:pt>
                <c:pt idx="85">
                  <c:v>28/02/2014</c:v>
                </c:pt>
                <c:pt idx="86">
                  <c:v>01/04/2014</c:v>
                </c:pt>
                <c:pt idx="87">
                  <c:v>30/04/2014</c:v>
                </c:pt>
                <c:pt idx="88">
                  <c:v>30/05/2014</c:v>
                </c:pt>
                <c:pt idx="89">
                  <c:v>01/07/2014</c:v>
                </c:pt>
                <c:pt idx="90">
                  <c:v>01/08/2014</c:v>
                </c:pt>
                <c:pt idx="91">
                  <c:v>01/09/2014</c:v>
                </c:pt>
                <c:pt idx="92">
                  <c:v>01/10/2014</c:v>
                </c:pt>
                <c:pt idx="93">
                  <c:v>31/10/2014</c:v>
                </c:pt>
                <c:pt idx="94">
                  <c:v>01/12/2014</c:v>
                </c:pt>
                <c:pt idx="95">
                  <c:v>31/12/2014</c:v>
                </c:pt>
                <c:pt idx="96">
                  <c:v>30/01/2015</c:v>
                </c:pt>
                <c:pt idx="97">
                  <c:v>27/02/2015</c:v>
                </c:pt>
                <c:pt idx="98">
                  <c:v>01/04/2015</c:v>
                </c:pt>
                <c:pt idx="99">
                  <c:v>30/04/2015</c:v>
                </c:pt>
                <c:pt idx="100">
                  <c:v>01/06/2015</c:v>
                </c:pt>
                <c:pt idx="101">
                  <c:v>01/07/2015</c:v>
                </c:pt>
                <c:pt idx="102">
                  <c:v>31/07/2015</c:v>
                </c:pt>
                <c:pt idx="103">
                  <c:v>01/09/2015</c:v>
                </c:pt>
                <c:pt idx="104">
                  <c:v>01/10/2015</c:v>
                </c:pt>
                <c:pt idx="105">
                  <c:v>30/10/2015</c:v>
                </c:pt>
                <c:pt idx="106">
                  <c:v>01/12/2015</c:v>
                </c:pt>
                <c:pt idx="107">
                  <c:v>31/12/2015</c:v>
                </c:pt>
                <c:pt idx="108">
                  <c:v>01/02/2016</c:v>
                </c:pt>
                <c:pt idx="109">
                  <c:v>01/03/2016</c:v>
                </c:pt>
                <c:pt idx="110">
                  <c:v>01/04/2016</c:v>
                </c:pt>
                <c:pt idx="111">
                  <c:v>29/04/2016</c:v>
                </c:pt>
                <c:pt idx="112">
                  <c:v>01/06/2016</c:v>
                </c:pt>
                <c:pt idx="113">
                  <c:v>01/07/2016</c:v>
                </c:pt>
                <c:pt idx="114">
                  <c:v>01/08/2016</c:v>
                </c:pt>
                <c:pt idx="115">
                  <c:v>01/09/2016</c:v>
                </c:pt>
                <c:pt idx="116">
                  <c:v>30/09/2016</c:v>
                </c:pt>
                <c:pt idx="117">
                  <c:v>01/11/2016</c:v>
                </c:pt>
                <c:pt idx="118">
                  <c:v>01/12/2016</c:v>
                </c:pt>
                <c:pt idx="119">
                  <c:v>30/12/2016</c:v>
                </c:pt>
                <c:pt idx="120">
                  <c:v>01/02/2017</c:v>
                </c:pt>
              </c:strCache>
            </c:strRef>
          </c:cat>
          <c:val>
            <c:numRef>
              <c:f>Grafico!$AN$2:$AN$122</c:f>
              <c:numCache>
                <c:formatCode>_-* #,##0.00\ "€"_-;\-* #,##0.00\ "€"_-;_-* "-"??\ "€"_-;_-@_-</c:formatCode>
                <c:ptCount val="121"/>
                <c:pt idx="0">
                  <c:v>99952.33860861935</c:v>
                </c:pt>
                <c:pt idx="1">
                  <c:v>100039.41941863674</c:v>
                </c:pt>
                <c:pt idx="2">
                  <c:v>100301.8839433931</c:v>
                </c:pt>
                <c:pt idx="3">
                  <c:v>100689.11842993111</c:v>
                </c:pt>
                <c:pt idx="4">
                  <c:v>100811.45957685525</c:v>
                </c:pt>
                <c:pt idx="5">
                  <c:v>100689.75039806215</c:v>
                </c:pt>
                <c:pt idx="6">
                  <c:v>100572.97955425644</c:v>
                </c:pt>
                <c:pt idx="7">
                  <c:v>101307.81291650349</c:v>
                </c:pt>
                <c:pt idx="8">
                  <c:v>101794.70918507602</c:v>
                </c:pt>
                <c:pt idx="9">
                  <c:v>100254.01634762716</c:v>
                </c:pt>
                <c:pt idx="10">
                  <c:v>100167.46221056863</c:v>
                </c:pt>
                <c:pt idx="11">
                  <c:v>97582.663548611221</c:v>
                </c:pt>
                <c:pt idx="12">
                  <c:v>97870.862060279556</c:v>
                </c:pt>
                <c:pt idx="13">
                  <c:v>96046.674573845114</c:v>
                </c:pt>
                <c:pt idx="14">
                  <c:v>97568.566143022937</c:v>
                </c:pt>
                <c:pt idx="15">
                  <c:v>97922.107172180331</c:v>
                </c:pt>
                <c:pt idx="16">
                  <c:v>94622.247346049553</c:v>
                </c:pt>
                <c:pt idx="17">
                  <c:v>94750.339063530235</c:v>
                </c:pt>
                <c:pt idx="18">
                  <c:v>94938.208877038793</c:v>
                </c:pt>
                <c:pt idx="19">
                  <c:v>90648.249051194609</c:v>
                </c:pt>
                <c:pt idx="20">
                  <c:v>85111.244974383531</c:v>
                </c:pt>
                <c:pt idx="21">
                  <c:v>83876.473328659631</c:v>
                </c:pt>
                <c:pt idx="22">
                  <c:v>82704.10172168682</c:v>
                </c:pt>
                <c:pt idx="23">
                  <c:v>82774.686004188814</c:v>
                </c:pt>
                <c:pt idx="24">
                  <c:v>80381.471258887483</c:v>
                </c:pt>
                <c:pt idx="25">
                  <c:v>81880.624739167048</c:v>
                </c:pt>
                <c:pt idx="26">
                  <c:v>86424.234933661792</c:v>
                </c:pt>
                <c:pt idx="27">
                  <c:v>88875.243910927107</c:v>
                </c:pt>
                <c:pt idx="28">
                  <c:v>89390.799701341108</c:v>
                </c:pt>
                <c:pt idx="29">
                  <c:v>93074.549762998824</c:v>
                </c:pt>
                <c:pt idx="30">
                  <c:v>93775.367867961642</c:v>
                </c:pt>
                <c:pt idx="31">
                  <c:v>95984.582609743971</c:v>
                </c:pt>
                <c:pt idx="32">
                  <c:v>95005.551567657953</c:v>
                </c:pt>
                <c:pt idx="33">
                  <c:v>97209.882716712222</c:v>
                </c:pt>
                <c:pt idx="34">
                  <c:v>99885.846527418194</c:v>
                </c:pt>
                <c:pt idx="35">
                  <c:v>99337.847502125311</c:v>
                </c:pt>
                <c:pt idx="36">
                  <c:v>100850.60101079974</c:v>
                </c:pt>
                <c:pt idx="37">
                  <c:v>107312.40695818444</c:v>
                </c:pt>
                <c:pt idx="38">
                  <c:v>106635.15929728834</c:v>
                </c:pt>
                <c:pt idx="39">
                  <c:v>102340.88931525158</c:v>
                </c:pt>
                <c:pt idx="40">
                  <c:v>100474.47410536977</c:v>
                </c:pt>
                <c:pt idx="41">
                  <c:v>104951.05187649286</c:v>
                </c:pt>
                <c:pt idx="42">
                  <c:v>104656.07009831285</c:v>
                </c:pt>
                <c:pt idx="43">
                  <c:v>108238.2498240506</c:v>
                </c:pt>
                <c:pt idx="44">
                  <c:v>111263.61706111614</c:v>
                </c:pt>
                <c:pt idx="45">
                  <c:v>113789.40159953687</c:v>
                </c:pt>
                <c:pt idx="46">
                  <c:v>118481.37748842285</c:v>
                </c:pt>
                <c:pt idx="47">
                  <c:v>120928.33619074608</c:v>
                </c:pt>
                <c:pt idx="48">
                  <c:v>120222.18455699185</c:v>
                </c:pt>
                <c:pt idx="49">
                  <c:v>121217.95550326412</c:v>
                </c:pt>
                <c:pt idx="50">
                  <c:v>123110.68074592296</c:v>
                </c:pt>
                <c:pt idx="51">
                  <c:v>121505.36792907651</c:v>
                </c:pt>
                <c:pt idx="52">
                  <c:v>119984.15647108125</c:v>
                </c:pt>
                <c:pt idx="53">
                  <c:v>115523.06439166822</c:v>
                </c:pt>
                <c:pt idx="54">
                  <c:v>106563.44291593711</c:v>
                </c:pt>
                <c:pt idx="55">
                  <c:v>99455.296897072112</c:v>
                </c:pt>
                <c:pt idx="56">
                  <c:v>105515.29305201405</c:v>
                </c:pt>
                <c:pt idx="57">
                  <c:v>106953.21958464771</c:v>
                </c:pt>
                <c:pt idx="58">
                  <c:v>107626.6453361483</c:v>
                </c:pt>
                <c:pt idx="59">
                  <c:v>115041.53856830025</c:v>
                </c:pt>
                <c:pt idx="60">
                  <c:v>119549.57334187721</c:v>
                </c:pt>
                <c:pt idx="61">
                  <c:v>119912.91601956465</c:v>
                </c:pt>
                <c:pt idx="62">
                  <c:v>118157.05316201066</c:v>
                </c:pt>
                <c:pt idx="63">
                  <c:v>109580.26989523484</c:v>
                </c:pt>
                <c:pt idx="64">
                  <c:v>114254.94919930951</c:v>
                </c:pt>
                <c:pt idx="65">
                  <c:v>120347.80410957156</c:v>
                </c:pt>
                <c:pt idx="66">
                  <c:v>120830.82072525728</c:v>
                </c:pt>
                <c:pt idx="67">
                  <c:v>123744.53631111425</c:v>
                </c:pt>
                <c:pt idx="68">
                  <c:v>124278.22844860845</c:v>
                </c:pt>
                <c:pt idx="69">
                  <c:v>126555.53189616327</c:v>
                </c:pt>
                <c:pt idx="70">
                  <c:v>127966.77885670416</c:v>
                </c:pt>
                <c:pt idx="71">
                  <c:v>132542.46853756887</c:v>
                </c:pt>
                <c:pt idx="72">
                  <c:v>135414.80517441523</c:v>
                </c:pt>
                <c:pt idx="73">
                  <c:v>137131.94327095483</c:v>
                </c:pt>
                <c:pt idx="74">
                  <c:v>137481.18451096595</c:v>
                </c:pt>
                <c:pt idx="75">
                  <c:v>140326.32758956458</c:v>
                </c:pt>
                <c:pt idx="76">
                  <c:v>135519.18219267082</c:v>
                </c:pt>
                <c:pt idx="77">
                  <c:v>141665.41232536332</c:v>
                </c:pt>
                <c:pt idx="78">
                  <c:v>139062.73432823012</c:v>
                </c:pt>
                <c:pt idx="79">
                  <c:v>147003.46101231742</c:v>
                </c:pt>
                <c:pt idx="80">
                  <c:v>149729.84054346441</c:v>
                </c:pt>
                <c:pt idx="81">
                  <c:v>152201.87121293199</c:v>
                </c:pt>
                <c:pt idx="82">
                  <c:v>153478.98170292238</c:v>
                </c:pt>
                <c:pt idx="83">
                  <c:v>149181.4301356037</c:v>
                </c:pt>
                <c:pt idx="84">
                  <c:v>154199.32017424799</c:v>
                </c:pt>
                <c:pt idx="85">
                  <c:v>155562.7135766854</c:v>
                </c:pt>
                <c:pt idx="86">
                  <c:v>153674.69144360634</c:v>
                </c:pt>
                <c:pt idx="87">
                  <c:v>158626.87243186828</c:v>
                </c:pt>
                <c:pt idx="88">
                  <c:v>159452.42641156114</c:v>
                </c:pt>
                <c:pt idx="89">
                  <c:v>157372.11426181177</c:v>
                </c:pt>
                <c:pt idx="90">
                  <c:v>163539.66189469493</c:v>
                </c:pt>
                <c:pt idx="91">
                  <c:v>160784.94766536151</c:v>
                </c:pt>
                <c:pt idx="92">
                  <c:v>161880.68594707773</c:v>
                </c:pt>
                <c:pt idx="93">
                  <c:v>165449.69317158702</c:v>
                </c:pt>
                <c:pt idx="94">
                  <c:v>167770.42941641086</c:v>
                </c:pt>
                <c:pt idx="95">
                  <c:v>175947.95369900999</c:v>
                </c:pt>
                <c:pt idx="96">
                  <c:v>186979.56704249559</c:v>
                </c:pt>
                <c:pt idx="97">
                  <c:v>190114.66315682943</c:v>
                </c:pt>
                <c:pt idx="98">
                  <c:v>190278.49342096466</c:v>
                </c:pt>
                <c:pt idx="99">
                  <c:v>194546.53925713661</c:v>
                </c:pt>
                <c:pt idx="100">
                  <c:v>186846.56367611518</c:v>
                </c:pt>
                <c:pt idx="101">
                  <c:v>186826.4604226721</c:v>
                </c:pt>
                <c:pt idx="102">
                  <c:v>167511.02519574924</c:v>
                </c:pt>
                <c:pt idx="103">
                  <c:v>165934.89440726038</c:v>
                </c:pt>
                <c:pt idx="104">
                  <c:v>181125.51142653089</c:v>
                </c:pt>
                <c:pt idx="105">
                  <c:v>187968.36326850916</c:v>
                </c:pt>
                <c:pt idx="106">
                  <c:v>179883.02214280344</c:v>
                </c:pt>
                <c:pt idx="107">
                  <c:v>169471.29866112434</c:v>
                </c:pt>
                <c:pt idx="108">
                  <c:v>170898.16561149847</c:v>
                </c:pt>
                <c:pt idx="109">
                  <c:v>173169.33029352463</c:v>
                </c:pt>
                <c:pt idx="110">
                  <c:v>173233.87091560083</c:v>
                </c:pt>
                <c:pt idx="111">
                  <c:v>177406.14137114794</c:v>
                </c:pt>
                <c:pt idx="112">
                  <c:v>175341.65479632272</c:v>
                </c:pt>
                <c:pt idx="113">
                  <c:v>184355.31848937663</c:v>
                </c:pt>
                <c:pt idx="114">
                  <c:v>186810.98009084965</c:v>
                </c:pt>
                <c:pt idx="115">
                  <c:v>187839.12915148967</c:v>
                </c:pt>
                <c:pt idx="116">
                  <c:v>182025.34629561001</c:v>
                </c:pt>
                <c:pt idx="117">
                  <c:v>187546.74812530715</c:v>
                </c:pt>
                <c:pt idx="118">
                  <c:v>194767.97232210066</c:v>
                </c:pt>
                <c:pt idx="119">
                  <c:v>198210.38435038578</c:v>
                </c:pt>
                <c:pt idx="120">
                  <c:v>208515.87847372261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19-0C4E-9141-D052C5B8C101}"/>
            </c:ext>
          </c:extLst>
        </c:ser>
        <c:ser>
          <c:idx val="5"/>
          <c:order val="2"/>
          <c:tx>
            <c:strRef>
              <c:f>Grafico!$AO$1</c:f>
              <c:strCache>
                <c:ptCount val="1"/>
                <c:pt idx="0">
                  <c:v>Montante "Compra e Tieni"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Grafico!$AL$2:$AL$122</c:f>
              <c:strCache>
                <c:ptCount val="121"/>
                <c:pt idx="0">
                  <c:v>01/02/2007</c:v>
                </c:pt>
                <c:pt idx="1">
                  <c:v>01/03/2007</c:v>
                </c:pt>
                <c:pt idx="2">
                  <c:v>30/03/2007</c:v>
                </c:pt>
                <c:pt idx="3">
                  <c:v>30/04/2007</c:v>
                </c:pt>
                <c:pt idx="4">
                  <c:v>01/06/2007</c:v>
                </c:pt>
                <c:pt idx="5">
                  <c:v>29/06/2007</c:v>
                </c:pt>
                <c:pt idx="6">
                  <c:v>01/08/2007</c:v>
                </c:pt>
                <c:pt idx="7">
                  <c:v>31/08/2007</c:v>
                </c:pt>
                <c:pt idx="8">
                  <c:v>01/10/2007</c:v>
                </c:pt>
                <c:pt idx="9">
                  <c:v>01/11/2007</c:v>
                </c:pt>
                <c:pt idx="10">
                  <c:v>30/11/2007</c:v>
                </c:pt>
                <c:pt idx="11">
                  <c:v>31/12/2007</c:v>
                </c:pt>
                <c:pt idx="12">
                  <c:v>01/02/2008</c:v>
                </c:pt>
                <c:pt idx="13">
                  <c:v>29/02/2008</c:v>
                </c:pt>
                <c:pt idx="14">
                  <c:v>01/04/2008</c:v>
                </c:pt>
                <c:pt idx="15">
                  <c:v>30/04/2008</c:v>
                </c:pt>
                <c:pt idx="16">
                  <c:v>30/05/2008</c:v>
                </c:pt>
                <c:pt idx="17">
                  <c:v>01/07/2008</c:v>
                </c:pt>
                <c:pt idx="18">
                  <c:v>01/08/2008</c:v>
                </c:pt>
                <c:pt idx="19">
                  <c:v>01/09/2008</c:v>
                </c:pt>
                <c:pt idx="20">
                  <c:v>01/10/2008</c:v>
                </c:pt>
                <c:pt idx="21">
                  <c:v>31/10/2008</c:v>
                </c:pt>
                <c:pt idx="22">
                  <c:v>01/12/2008</c:v>
                </c:pt>
                <c:pt idx="23">
                  <c:v>31/12/2008</c:v>
                </c:pt>
                <c:pt idx="24">
                  <c:v>30/01/2009</c:v>
                </c:pt>
                <c:pt idx="25">
                  <c:v>27/02/2009</c:v>
                </c:pt>
                <c:pt idx="26">
                  <c:v>01/04/2009</c:v>
                </c:pt>
                <c:pt idx="27">
                  <c:v>30/04/2009</c:v>
                </c:pt>
                <c:pt idx="28">
                  <c:v>01/06/2009</c:v>
                </c:pt>
                <c:pt idx="29">
                  <c:v>01/07/2009</c:v>
                </c:pt>
                <c:pt idx="30">
                  <c:v>31/07/2009</c:v>
                </c:pt>
                <c:pt idx="31">
                  <c:v>01/09/2009</c:v>
                </c:pt>
                <c:pt idx="32">
                  <c:v>01/10/2009</c:v>
                </c:pt>
                <c:pt idx="33">
                  <c:v>30/10/2009</c:v>
                </c:pt>
                <c:pt idx="34">
                  <c:v>01/12/2009</c:v>
                </c:pt>
                <c:pt idx="35">
                  <c:v>31/12/2009</c:v>
                </c:pt>
                <c:pt idx="36">
                  <c:v>01/02/2010</c:v>
                </c:pt>
                <c:pt idx="37">
                  <c:v>01/03/2010</c:v>
                </c:pt>
                <c:pt idx="38">
                  <c:v>01/04/2010</c:v>
                </c:pt>
                <c:pt idx="39">
                  <c:v>30/04/2010</c:v>
                </c:pt>
                <c:pt idx="40">
                  <c:v>01/06/2010</c:v>
                </c:pt>
                <c:pt idx="41">
                  <c:v>01/07/2010</c:v>
                </c:pt>
                <c:pt idx="42">
                  <c:v>30/07/2010</c:v>
                </c:pt>
                <c:pt idx="43">
                  <c:v>01/09/2010</c:v>
                </c:pt>
                <c:pt idx="44">
                  <c:v>01/10/2010</c:v>
                </c:pt>
                <c:pt idx="45">
                  <c:v>01/11/2010</c:v>
                </c:pt>
                <c:pt idx="46">
                  <c:v>01/12/2010</c:v>
                </c:pt>
                <c:pt idx="47">
                  <c:v>31/12/2010</c:v>
                </c:pt>
                <c:pt idx="48">
                  <c:v>01/02/2011</c:v>
                </c:pt>
                <c:pt idx="49">
                  <c:v>01/03/2011</c:v>
                </c:pt>
                <c:pt idx="50">
                  <c:v>01/04/2011</c:v>
                </c:pt>
                <c:pt idx="51">
                  <c:v>29/04/2011</c:v>
                </c:pt>
                <c:pt idx="52">
                  <c:v>01/06/2011</c:v>
                </c:pt>
                <c:pt idx="53">
                  <c:v>01/07/2011</c:v>
                </c:pt>
                <c:pt idx="54">
                  <c:v>01/08/2011</c:v>
                </c:pt>
                <c:pt idx="55">
                  <c:v>01/09/2011</c:v>
                </c:pt>
                <c:pt idx="56">
                  <c:v>30/09/2011</c:v>
                </c:pt>
                <c:pt idx="57">
                  <c:v>01/11/2011</c:v>
                </c:pt>
                <c:pt idx="58">
                  <c:v>01/12/2011</c:v>
                </c:pt>
                <c:pt idx="59">
                  <c:v>30/12/2011</c:v>
                </c:pt>
                <c:pt idx="60">
                  <c:v>01/02/2012</c:v>
                </c:pt>
                <c:pt idx="61">
                  <c:v>01/03/2012</c:v>
                </c:pt>
                <c:pt idx="62">
                  <c:v>30/03/2012</c:v>
                </c:pt>
                <c:pt idx="63">
                  <c:v>30/04/2012</c:v>
                </c:pt>
                <c:pt idx="64">
                  <c:v>01/06/2012</c:v>
                </c:pt>
                <c:pt idx="65">
                  <c:v>29/06/2012</c:v>
                </c:pt>
                <c:pt idx="66">
                  <c:v>01/08/2012</c:v>
                </c:pt>
                <c:pt idx="67">
                  <c:v>31/08/2012</c:v>
                </c:pt>
                <c:pt idx="68">
                  <c:v>01/10/2012</c:v>
                </c:pt>
                <c:pt idx="69">
                  <c:v>01/11/2012</c:v>
                </c:pt>
                <c:pt idx="70">
                  <c:v>30/11/2012</c:v>
                </c:pt>
                <c:pt idx="71">
                  <c:v>31/12/2012</c:v>
                </c:pt>
                <c:pt idx="72">
                  <c:v>01/02/2013</c:v>
                </c:pt>
                <c:pt idx="73">
                  <c:v>01/03/2013</c:v>
                </c:pt>
                <c:pt idx="74">
                  <c:v>28/03/2013</c:v>
                </c:pt>
                <c:pt idx="75">
                  <c:v>30/04/2013</c:v>
                </c:pt>
                <c:pt idx="76">
                  <c:v>31/05/2013</c:v>
                </c:pt>
                <c:pt idx="77">
                  <c:v>01/07/2013</c:v>
                </c:pt>
                <c:pt idx="78">
                  <c:v>01/08/2013</c:v>
                </c:pt>
                <c:pt idx="79">
                  <c:v>30/08/2013</c:v>
                </c:pt>
                <c:pt idx="80">
                  <c:v>01/10/2013</c:v>
                </c:pt>
                <c:pt idx="81">
                  <c:v>01/11/2013</c:v>
                </c:pt>
                <c:pt idx="82">
                  <c:v>29/11/2013</c:v>
                </c:pt>
                <c:pt idx="83">
                  <c:v>31/12/2013</c:v>
                </c:pt>
                <c:pt idx="84">
                  <c:v>31/01/2014</c:v>
                </c:pt>
                <c:pt idx="85">
                  <c:v>28/02/2014</c:v>
                </c:pt>
                <c:pt idx="86">
                  <c:v>01/04/2014</c:v>
                </c:pt>
                <c:pt idx="87">
                  <c:v>30/04/2014</c:v>
                </c:pt>
                <c:pt idx="88">
                  <c:v>30/05/2014</c:v>
                </c:pt>
                <c:pt idx="89">
                  <c:v>01/07/2014</c:v>
                </c:pt>
                <c:pt idx="90">
                  <c:v>01/08/2014</c:v>
                </c:pt>
                <c:pt idx="91">
                  <c:v>01/09/2014</c:v>
                </c:pt>
                <c:pt idx="92">
                  <c:v>01/10/2014</c:v>
                </c:pt>
                <c:pt idx="93">
                  <c:v>31/10/2014</c:v>
                </c:pt>
                <c:pt idx="94">
                  <c:v>01/12/2014</c:v>
                </c:pt>
                <c:pt idx="95">
                  <c:v>31/12/2014</c:v>
                </c:pt>
                <c:pt idx="96">
                  <c:v>30/01/2015</c:v>
                </c:pt>
                <c:pt idx="97">
                  <c:v>27/02/2015</c:v>
                </c:pt>
                <c:pt idx="98">
                  <c:v>01/04/2015</c:v>
                </c:pt>
                <c:pt idx="99">
                  <c:v>30/04/2015</c:v>
                </c:pt>
                <c:pt idx="100">
                  <c:v>01/06/2015</c:v>
                </c:pt>
                <c:pt idx="101">
                  <c:v>01/07/2015</c:v>
                </c:pt>
                <c:pt idx="102">
                  <c:v>31/07/2015</c:v>
                </c:pt>
                <c:pt idx="103">
                  <c:v>01/09/2015</c:v>
                </c:pt>
                <c:pt idx="104">
                  <c:v>01/10/2015</c:v>
                </c:pt>
                <c:pt idx="105">
                  <c:v>30/10/2015</c:v>
                </c:pt>
                <c:pt idx="106">
                  <c:v>01/12/2015</c:v>
                </c:pt>
                <c:pt idx="107">
                  <c:v>31/12/2015</c:v>
                </c:pt>
                <c:pt idx="108">
                  <c:v>01/02/2016</c:v>
                </c:pt>
                <c:pt idx="109">
                  <c:v>01/03/2016</c:v>
                </c:pt>
                <c:pt idx="110">
                  <c:v>01/04/2016</c:v>
                </c:pt>
                <c:pt idx="111">
                  <c:v>29/04/2016</c:v>
                </c:pt>
                <c:pt idx="112">
                  <c:v>01/06/2016</c:v>
                </c:pt>
                <c:pt idx="113">
                  <c:v>01/07/2016</c:v>
                </c:pt>
                <c:pt idx="114">
                  <c:v>01/08/2016</c:v>
                </c:pt>
                <c:pt idx="115">
                  <c:v>01/09/2016</c:v>
                </c:pt>
                <c:pt idx="116">
                  <c:v>30/09/2016</c:v>
                </c:pt>
                <c:pt idx="117">
                  <c:v>01/11/2016</c:v>
                </c:pt>
                <c:pt idx="118">
                  <c:v>01/12/2016</c:v>
                </c:pt>
                <c:pt idx="119">
                  <c:v>30/12/2016</c:v>
                </c:pt>
                <c:pt idx="120">
                  <c:v>01/02/2017</c:v>
                </c:pt>
              </c:strCache>
            </c:strRef>
          </c:cat>
          <c:val>
            <c:numRef>
              <c:f>Grafico!$AO$2:$AO$122</c:f>
              <c:numCache>
                <c:formatCode>General</c:formatCode>
                <c:ptCount val="121"/>
                <c:pt idx="0">
                  <c:v>100000</c:v>
                </c:pt>
                <c:pt idx="1">
                  <c:v>97526.349151435454</c:v>
                </c:pt>
                <c:pt idx="2">
                  <c:v>99692.836235997514</c:v>
                </c:pt>
                <c:pt idx="3">
                  <c:v>104110.72661883906</c:v>
                </c:pt>
                <c:pt idx="4">
                  <c:v>109103.41051410171</c:v>
                </c:pt>
                <c:pt idx="5">
                  <c:v>110299.50946500135</c:v>
                </c:pt>
                <c:pt idx="6">
                  <c:v>109172.18252704669</c:v>
                </c:pt>
                <c:pt idx="7">
                  <c:v>108271.37363312197</c:v>
                </c:pt>
                <c:pt idx="8">
                  <c:v>113218.15059520416</c:v>
                </c:pt>
                <c:pt idx="9">
                  <c:v>116245.822409805</c:v>
                </c:pt>
                <c:pt idx="10">
                  <c:v>107760.90272889187</c:v>
                </c:pt>
                <c:pt idx="11">
                  <c:v>107306.50864487818</c:v>
                </c:pt>
                <c:pt idx="12">
                  <c:v>95534.188326340111</c:v>
                </c:pt>
                <c:pt idx="13">
                  <c:v>96810.182318260486</c:v>
                </c:pt>
                <c:pt idx="14">
                  <c:v>89909.800924427836</c:v>
                </c:pt>
                <c:pt idx="15">
                  <c:v>95347.822144674501</c:v>
                </c:pt>
                <c:pt idx="16">
                  <c:v>96368.472949515592</c:v>
                </c:pt>
                <c:pt idx="17">
                  <c:v>86167.588625354649</c:v>
                </c:pt>
                <c:pt idx="18">
                  <c:v>86401.676389978398</c:v>
                </c:pt>
                <c:pt idx="19">
                  <c:v>86502.610659600279</c:v>
                </c:pt>
                <c:pt idx="20">
                  <c:v>75647.455932547251</c:v>
                </c:pt>
                <c:pt idx="21">
                  <c:v>62300.807091098315</c:v>
                </c:pt>
                <c:pt idx="22">
                  <c:v>59587.0261326088</c:v>
                </c:pt>
                <c:pt idx="23">
                  <c:v>57417.559544642434</c:v>
                </c:pt>
                <c:pt idx="24">
                  <c:v>57430.792585029936</c:v>
                </c:pt>
                <c:pt idx="25">
                  <c:v>53166.807420129451</c:v>
                </c:pt>
                <c:pt idx="26">
                  <c:v>55853.102870844363</c:v>
                </c:pt>
                <c:pt idx="27">
                  <c:v>62966.329669314662</c:v>
                </c:pt>
                <c:pt idx="28">
                  <c:v>66971.587301557927</c:v>
                </c:pt>
                <c:pt idx="29">
                  <c:v>67743.639524604907</c:v>
                </c:pt>
                <c:pt idx="30">
                  <c:v>73075.517239653389</c:v>
                </c:pt>
                <c:pt idx="31">
                  <c:v>73873.704088702623</c:v>
                </c:pt>
                <c:pt idx="32">
                  <c:v>76824.198747342118</c:v>
                </c:pt>
                <c:pt idx="33">
                  <c:v>75710.434037552943</c:v>
                </c:pt>
                <c:pt idx="34">
                  <c:v>78411.885256632129</c:v>
                </c:pt>
                <c:pt idx="35">
                  <c:v>81545.002008424301</c:v>
                </c:pt>
                <c:pt idx="36">
                  <c:v>80573.620168082096</c:v>
                </c:pt>
                <c:pt idx="37">
                  <c:v>82299.579606492844</c:v>
                </c:pt>
                <c:pt idx="38">
                  <c:v>89170.155278819671</c:v>
                </c:pt>
                <c:pt idx="39">
                  <c:v>88562.045683713412</c:v>
                </c:pt>
                <c:pt idx="40">
                  <c:v>83887.699703923296</c:v>
                </c:pt>
                <c:pt idx="41">
                  <c:v>82234.862397334975</c:v>
                </c:pt>
                <c:pt idx="42">
                  <c:v>86748.726487000167</c:v>
                </c:pt>
                <c:pt idx="43">
                  <c:v>86517.496786803691</c:v>
                </c:pt>
                <c:pt idx="44">
                  <c:v>90149.010939097891</c:v>
                </c:pt>
                <c:pt idx="45">
                  <c:v>93036.334438584978</c:v>
                </c:pt>
                <c:pt idx="46">
                  <c:v>95178.484659224996</c:v>
                </c:pt>
                <c:pt idx="47">
                  <c:v>99275.820171105152</c:v>
                </c:pt>
                <c:pt idx="48">
                  <c:v>101236.1640262927</c:v>
                </c:pt>
                <c:pt idx="49">
                  <c:v>100453.60522475121</c:v>
                </c:pt>
                <c:pt idx="50">
                  <c:v>101635.30329801755</c:v>
                </c:pt>
                <c:pt idx="51">
                  <c:v>103383.3655032589</c:v>
                </c:pt>
                <c:pt idx="52">
                  <c:v>102039.47082390446</c:v>
                </c:pt>
                <c:pt idx="53">
                  <c:v>100685.60363369262</c:v>
                </c:pt>
                <c:pt idx="54">
                  <c:v>97229.887513098263</c:v>
                </c:pt>
                <c:pt idx="55">
                  <c:v>89129.560804115812</c:v>
                </c:pt>
                <c:pt idx="56">
                  <c:v>82464.850745395364</c:v>
                </c:pt>
                <c:pt idx="57">
                  <c:v>87931.277494464492</c:v>
                </c:pt>
                <c:pt idx="58">
                  <c:v>89104.31666591308</c:v>
                </c:pt>
                <c:pt idx="59">
                  <c:v>89552.55987971845</c:v>
                </c:pt>
                <c:pt idx="60">
                  <c:v>96154.399316389696</c:v>
                </c:pt>
                <c:pt idx="61">
                  <c:v>100138.67060999903</c:v>
                </c:pt>
                <c:pt idx="62">
                  <c:v>100259.99350327047</c:v>
                </c:pt>
                <c:pt idx="63">
                  <c:v>98955.283052824176</c:v>
                </c:pt>
                <c:pt idx="64">
                  <c:v>91304.188938826483</c:v>
                </c:pt>
                <c:pt idx="65">
                  <c:v>95370.095047039285</c:v>
                </c:pt>
                <c:pt idx="66">
                  <c:v>100502.30237616459</c:v>
                </c:pt>
                <c:pt idx="67">
                  <c:v>100852.16768842323</c:v>
                </c:pt>
                <c:pt idx="68">
                  <c:v>103617.13434208116</c:v>
                </c:pt>
                <c:pt idx="69">
                  <c:v>104039.34975737524</c:v>
                </c:pt>
                <c:pt idx="70">
                  <c:v>105963.59997834651</c:v>
                </c:pt>
                <c:pt idx="71">
                  <c:v>107301.28092008457</c:v>
                </c:pt>
                <c:pt idx="72">
                  <c:v>111056.62275847849</c:v>
                </c:pt>
                <c:pt idx="73">
                  <c:v>113508.60216305111</c:v>
                </c:pt>
                <c:pt idx="74">
                  <c:v>114809.13153925189</c:v>
                </c:pt>
                <c:pt idx="75">
                  <c:v>115179.72620886652</c:v>
                </c:pt>
                <c:pt idx="76">
                  <c:v>117465.27859422912</c:v>
                </c:pt>
                <c:pt idx="77">
                  <c:v>113157.54027506105</c:v>
                </c:pt>
                <c:pt idx="78">
                  <c:v>118367.17586961022</c:v>
                </c:pt>
                <c:pt idx="79">
                  <c:v>116117.17830779043</c:v>
                </c:pt>
                <c:pt idx="80">
                  <c:v>122857.2198229331</c:v>
                </c:pt>
                <c:pt idx="81">
                  <c:v>125376.17824889328</c:v>
                </c:pt>
                <c:pt idx="82">
                  <c:v>127402.12708137826</c:v>
                </c:pt>
                <c:pt idx="83">
                  <c:v>128353.04533268292</c:v>
                </c:pt>
                <c:pt idx="84">
                  <c:v>124569.18624845686</c:v>
                </c:pt>
                <c:pt idx="85">
                  <c:v>128863.16110784067</c:v>
                </c:pt>
                <c:pt idx="86">
                  <c:v>130055.37519306167</c:v>
                </c:pt>
                <c:pt idx="87">
                  <c:v>128591.68709317494</c:v>
                </c:pt>
                <c:pt idx="88">
                  <c:v>132869.16832443624</c:v>
                </c:pt>
                <c:pt idx="89">
                  <c:v>133715.88458544877</c:v>
                </c:pt>
                <c:pt idx="90">
                  <c:v>132170.67076368327</c:v>
                </c:pt>
                <c:pt idx="91">
                  <c:v>137368.93482096546</c:v>
                </c:pt>
                <c:pt idx="92">
                  <c:v>134602.84826660284</c:v>
                </c:pt>
                <c:pt idx="93">
                  <c:v>135751.45377172693</c:v>
                </c:pt>
                <c:pt idx="94">
                  <c:v>138476.06066206138</c:v>
                </c:pt>
                <c:pt idx="95">
                  <c:v>140369.73241673975</c:v>
                </c:pt>
                <c:pt idx="96">
                  <c:v>147237.13162748702</c:v>
                </c:pt>
                <c:pt idx="97">
                  <c:v>156403.62200530735</c:v>
                </c:pt>
                <c:pt idx="98">
                  <c:v>159077.14961559011</c:v>
                </c:pt>
                <c:pt idx="99">
                  <c:v>159795.46489028225</c:v>
                </c:pt>
                <c:pt idx="100">
                  <c:v>162977.84940049326</c:v>
                </c:pt>
                <c:pt idx="101">
                  <c:v>156428.52431062871</c:v>
                </c:pt>
                <c:pt idx="102">
                  <c:v>155908.70869698393</c:v>
                </c:pt>
                <c:pt idx="103">
                  <c:v>139309.30044355628</c:v>
                </c:pt>
                <c:pt idx="104">
                  <c:v>138003.79378433735</c:v>
                </c:pt>
                <c:pt idx="105">
                  <c:v>150868.791411413</c:v>
                </c:pt>
                <c:pt idx="106">
                  <c:v>156351.45178079722</c:v>
                </c:pt>
                <c:pt idx="107">
                  <c:v>149502.35369367059</c:v>
                </c:pt>
                <c:pt idx="108">
                  <c:v>140465.77326237934</c:v>
                </c:pt>
                <c:pt idx="109">
                  <c:v>141774.47148909781</c:v>
                </c:pt>
                <c:pt idx="110">
                  <c:v>144121.6109869568</c:v>
                </c:pt>
                <c:pt idx="111">
                  <c:v>144313.41709565534</c:v>
                </c:pt>
                <c:pt idx="112">
                  <c:v>147611.91582214186</c:v>
                </c:pt>
                <c:pt idx="113">
                  <c:v>146154.72890441684</c:v>
                </c:pt>
                <c:pt idx="114">
                  <c:v>153701.28455993097</c:v>
                </c:pt>
                <c:pt idx="115">
                  <c:v>155854.14593393035</c:v>
                </c:pt>
                <c:pt idx="116">
                  <c:v>156757.68221638957</c:v>
                </c:pt>
                <c:pt idx="117">
                  <c:v>152096.14614149253</c:v>
                </c:pt>
                <c:pt idx="118">
                  <c:v>156606.7615693988</c:v>
                </c:pt>
                <c:pt idx="119">
                  <c:v>162252.73900068912</c:v>
                </c:pt>
                <c:pt idx="120">
                  <c:v>165479.36065176135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19-0C4E-9141-D052C5B8C1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6356560"/>
        <c:axId val="386358256"/>
      </c:lineChart>
      <c:catAx>
        <c:axId val="386356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358256"/>
        <c:crosses val="autoZero"/>
        <c:auto val="1"/>
        <c:lblAlgn val="ctr"/>
        <c:lblOffset val="100"/>
        <c:noMultiLvlLbl val="0"/>
      </c:catAx>
      <c:valAx>
        <c:axId val="38635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.00\ &quot;€&quot;_-;\-* #,##0.0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386356560"/>
        <c:crosses val="autoZero"/>
        <c:crossBetween val="between"/>
      </c:valAx>
      <c:valAx>
        <c:axId val="514526624"/>
        <c:scaling>
          <c:orientation val="minMax"/>
        </c:scaling>
        <c:delete val="0"/>
        <c:axPos val="r"/>
        <c:numFmt formatCode="_(&quot;€&quot;* #,##0.00_);_(&quot;€&quot;* \(#,##0.00\);_(&quot;€&quot;* &quot;-&quot;??_);_(@_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bg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14529152"/>
        <c:crosses val="max"/>
        <c:crossBetween val="between"/>
      </c:valAx>
      <c:catAx>
        <c:axId val="51452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4526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bg2"/>
          </a:solidFill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35</xdr:row>
      <xdr:rowOff>17909</xdr:rowOff>
    </xdr:from>
    <xdr:to>
      <xdr:col>5</xdr:col>
      <xdr:colOff>954945</xdr:colOff>
      <xdr:row>60</xdr:row>
      <xdr:rowOff>64811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6A934C8-AC11-0040-B1AB-E33B3917FC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114300</xdr:rowOff>
    </xdr:from>
    <xdr:to>
      <xdr:col>16</xdr:col>
      <xdr:colOff>317500</xdr:colOff>
      <xdr:row>43</xdr:row>
      <xdr:rowOff>38100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0F20BED-F76B-7544-9372-C1D19091A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B4CF85-1592-4B26-B1E5-7C363EE8913E}" name="Tabella1" displayName="Tabella1" ref="K1:M38" totalsRowShown="0" headerRowDxfId="7">
  <autoFilter ref="K1:M38" xr:uid="{DF0D22CC-978C-458F-8737-8DBD97330451}"/>
  <tableColumns count="3">
    <tableColumn id="1" xr3:uid="{FC039176-E94B-4F4F-A661-AE35541F6688}" name="Colonna" dataDxfId="6"/>
    <tableColumn id="2" xr3:uid="{4C65BBD1-00B8-4A03-AAC8-923EBA0C8350}" name="ISIN E NOME COMPLETO">
      <calculatedColumnFormula>INDIRECT("Dati!"&amp;Tabella1[[#This Row],[Colonna]]&amp;"2")</calculatedColumnFormula>
    </tableColumn>
    <tableColumn id="3" xr3:uid="{B39114B1-8FFB-4077-8A13-16FE6B20B4DB}" name="ABBREBIAZIONE" dataDxfId="5">
      <calculatedColumnFormula>INDIRECT("Dati!"&amp;Tabella1[[#This Row],[Colonna]]&amp;"3")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F91E4D-D30F-4F28-96CC-5CEA41C9D63B}">
  <dimension ref="A1:AA88"/>
  <sheetViews>
    <sheetView tabSelected="1" zoomScale="90" zoomScaleNormal="90" workbookViewId="0">
      <selection activeCell="B4" sqref="B4"/>
    </sheetView>
  </sheetViews>
  <sheetFormatPr defaultColWidth="8.85546875" defaultRowHeight="15" x14ac:dyDescent="0.25"/>
  <cols>
    <col min="1" max="1" width="35" customWidth="1"/>
    <col min="2" max="2" width="26.28515625" customWidth="1"/>
    <col min="3" max="3" width="13.42578125" style="4" customWidth="1"/>
    <col min="4" max="4" width="7" customWidth="1"/>
    <col min="5" max="5" width="14.85546875" style="32" customWidth="1"/>
    <col min="6" max="6" width="13.140625" style="4" bestFit="1" customWidth="1"/>
    <col min="7" max="10" width="2" customWidth="1"/>
    <col min="11" max="11" width="10.42578125" style="4" customWidth="1"/>
    <col min="12" max="12" width="80.7109375" bestFit="1" customWidth="1"/>
    <col min="13" max="13" width="76.42578125" bestFit="1" customWidth="1"/>
    <col min="15" max="52" width="0" hidden="1" customWidth="1"/>
  </cols>
  <sheetData>
    <row r="1" spans="1:27" x14ac:dyDescent="0.25">
      <c r="G1" s="60"/>
      <c r="I1" s="60"/>
      <c r="K1" s="22" t="s">
        <v>242</v>
      </c>
      <c r="L1" s="8" t="s">
        <v>257</v>
      </c>
      <c r="M1" s="8" t="s">
        <v>258</v>
      </c>
      <c r="AA1" s="59" t="s">
        <v>312</v>
      </c>
    </row>
    <row r="2" spans="1:27" x14ac:dyDescent="0.25">
      <c r="B2" s="14" t="s">
        <v>314</v>
      </c>
      <c r="C2" s="35"/>
      <c r="D2" s="14"/>
      <c r="E2" s="36" t="s">
        <v>303</v>
      </c>
      <c r="H2" s="60"/>
      <c r="J2" s="60"/>
      <c r="K2" s="22" t="s">
        <v>223</v>
      </c>
      <c r="L2" t="str">
        <f ca="1">INDIRECT("Dati!"&amp;Tabella1[[#This Row],[Colonna]]&amp;"2")</f>
        <v>FR0010261198-Lyxor UCITS ETF MSCI Europe D (MI) (EUR)</v>
      </c>
      <c r="M2" t="str">
        <f ca="1">INDIRECT("Dati!"&amp;Tabella1[[#This Row],[Colonna]]&amp;"3")</f>
        <v>MSCI Europe</v>
      </c>
    </row>
    <row r="3" spans="1:27" x14ac:dyDescent="0.25">
      <c r="A3" t="s">
        <v>174</v>
      </c>
      <c r="B3" s="39">
        <v>100000</v>
      </c>
      <c r="E3" s="29" t="s">
        <v>304</v>
      </c>
      <c r="F3" s="44">
        <v>1</v>
      </c>
      <c r="G3" s="60"/>
      <c r="I3" s="60"/>
      <c r="K3" s="22" t="s">
        <v>179</v>
      </c>
      <c r="L3" t="str">
        <f ca="1">INDIRECT("Dati!"&amp;Tabella1[[#This Row],[Colonna]]&amp;"2")</f>
        <v>LU1598689153-Lyxor Index MSCI EMU Small Cap UCITS ETF C (MI) (EUR)</v>
      </c>
      <c r="M3" t="str">
        <f ca="1">INDIRECT("Dati!"&amp;Tabella1[[#This Row],[Colonna]]&amp;"3")</f>
        <v>EMU Small Cap</v>
      </c>
    </row>
    <row r="4" spans="1:27" x14ac:dyDescent="0.25">
      <c r="A4" t="s">
        <v>175</v>
      </c>
      <c r="B4" s="40">
        <v>48</v>
      </c>
      <c r="H4" s="60"/>
      <c r="J4" s="60"/>
      <c r="K4" s="22" t="s">
        <v>243</v>
      </c>
      <c r="L4" t="str">
        <f ca="1">INDIRECT("Dati!"&amp;Tabella1[[#This Row],[Colonna]]&amp;"2")</f>
        <v>FR0010296061-Lyxor UCITS ETF MSCI Usa D (MI) (EUR)</v>
      </c>
      <c r="M4" t="str">
        <f ca="1">INDIRECT("Dati!"&amp;Tabella1[[#This Row],[Colonna]]&amp;"3")</f>
        <v>MSCI USA</v>
      </c>
    </row>
    <row r="5" spans="1:27" x14ac:dyDescent="0.25">
      <c r="A5" t="s">
        <v>176</v>
      </c>
      <c r="B5" s="10"/>
      <c r="C5" s="30"/>
      <c r="G5" s="60"/>
      <c r="I5" s="60"/>
      <c r="K5" s="22" t="s">
        <v>193</v>
      </c>
      <c r="L5" t="str">
        <f ca="1">INDIRECT("Dati!"&amp;Tabella1[[#This Row],[Colonna]]&amp;"2")</f>
        <v>FR0007056841-Lyxor UCITS ETF Dow Jones Industrial Average D (MI) (EUR)</v>
      </c>
      <c r="M5" t="str">
        <f ca="1">INDIRECT("Dati!"&amp;Tabella1[[#This Row],[Colonna]]&amp;"3")</f>
        <v>Dow Jones</v>
      </c>
    </row>
    <row r="6" spans="1:27" x14ac:dyDescent="0.25">
      <c r="A6" s="8" t="s">
        <v>261</v>
      </c>
      <c r="B6" s="2">
        <f>B3/N_RATE</f>
        <v>2083.3333333333335</v>
      </c>
      <c r="C6" s="31"/>
      <c r="E6" s="29"/>
      <c r="F6" s="27"/>
      <c r="H6" s="60"/>
      <c r="J6" s="60"/>
      <c r="K6" s="22" t="s">
        <v>264</v>
      </c>
      <c r="L6" t="str">
        <f ca="1">INDIRECT("Dati!"&amp;Tabella1[[#This Row],[Colonna]]&amp;"2")</f>
        <v>FR0007063177-Lyxor UCITS ETF Nasdaq-100 D (MI) (EUR)</v>
      </c>
      <c r="M6" t="str">
        <f ca="1">INDIRECT("Dati!"&amp;Tabella1[[#This Row],[Colonna]]&amp;"3")</f>
        <v>Nasdaq 100</v>
      </c>
    </row>
    <row r="7" spans="1:27" x14ac:dyDescent="0.25">
      <c r="A7" t="s">
        <v>177</v>
      </c>
      <c r="B7" s="41">
        <v>5</v>
      </c>
      <c r="G7" s="60"/>
      <c r="I7" s="60"/>
      <c r="K7" s="22" t="s">
        <v>192</v>
      </c>
      <c r="L7" t="str">
        <f ca="1">INDIRECT("Dati!"&amp;Tabella1[[#This Row],[Colonna]]&amp;"2")</f>
        <v>IE0031442068-iShares S&amp;P 500 UCITS ETF USD (Dist) (MI) (USD)</v>
      </c>
      <c r="M7" t="str">
        <f ca="1">INDIRECT("Dati!"&amp;Tabella1[[#This Row],[Colonna]]&amp;"3")</f>
        <v>S&amp;P500</v>
      </c>
    </row>
    <row r="8" spans="1:27" x14ac:dyDescent="0.25">
      <c r="A8" t="s">
        <v>178</v>
      </c>
      <c r="B8" s="2">
        <f>B6/B7</f>
        <v>416.66666666666669</v>
      </c>
      <c r="E8" s="29"/>
      <c r="H8" s="60"/>
      <c r="J8" s="60"/>
      <c r="K8" s="22" t="s">
        <v>244</v>
      </c>
      <c r="L8" t="str">
        <f ca="1">INDIRECT("Dati!"&amp;Tabella1[[#This Row],[Colonna]]&amp;"2")</f>
        <v>LU0252633754-Lyxor Dax (DR) UCITS ETF (MI) (EUR)</v>
      </c>
      <c r="M8" t="str">
        <f ca="1">INDIRECT("Dati!"&amp;Tabella1[[#This Row],[Colonna]]&amp;"3")</f>
        <v>Dax</v>
      </c>
    </row>
    <row r="9" spans="1:27" x14ac:dyDescent="0.25">
      <c r="G9" s="60"/>
      <c r="I9" s="60"/>
      <c r="K9" s="22" t="s">
        <v>266</v>
      </c>
      <c r="L9" t="str">
        <f ca="1">INDIRECT("Dati!"&amp;Tabella1[[#This Row],[Colonna]]&amp;"2")</f>
        <v>IE0005042456-iShares Core FTSE 100 UCITS ETF GBP (Dist) (MI) (GBP)</v>
      </c>
      <c r="M9" t="str">
        <f ca="1">INDIRECT("Dati!"&amp;Tabella1[[#This Row],[Colonna]]&amp;"3")</f>
        <v>UK</v>
      </c>
    </row>
    <row r="10" spans="1:27" x14ac:dyDescent="0.25">
      <c r="A10" s="14" t="s">
        <v>259</v>
      </c>
      <c r="B10" s="14" t="s">
        <v>263</v>
      </c>
      <c r="C10" s="35" t="s">
        <v>242</v>
      </c>
      <c r="D10" s="14"/>
      <c r="E10" s="36"/>
      <c r="F10" s="35"/>
      <c r="H10" s="60"/>
      <c r="J10" s="60"/>
      <c r="K10" s="22" t="s">
        <v>245</v>
      </c>
      <c r="L10" t="str">
        <f ca="1">INDIRECT("Dati!"&amp;Tabella1[[#This Row],[Colonna]]&amp;"2")</f>
        <v>FR0010010827-Lyxor FTSE MIB UCITS ETF Dist (MI) (EUR)</v>
      </c>
      <c r="M10" t="str">
        <f ca="1">INDIRECT("Dati!"&amp;Tabella1[[#This Row],[Colonna]]&amp;"3")</f>
        <v>Italia</v>
      </c>
    </row>
    <row r="11" spans="1:27" x14ac:dyDescent="0.25">
      <c r="A11">
        <v>1</v>
      </c>
      <c r="B11" t="str">
        <f ca="1">VLOOKUP(C11,$K$2:$M$39,3,FALSE)</f>
        <v>MSCI Europe</v>
      </c>
      <c r="C11" s="21" t="s">
        <v>223</v>
      </c>
      <c r="E11" s="28"/>
      <c r="F11" s="27"/>
      <c r="G11" s="60"/>
      <c r="I11" s="60"/>
      <c r="K11" s="22" t="s">
        <v>197</v>
      </c>
      <c r="L11" t="str">
        <f ca="1">INDIRECT("Dati!"&amp;Tabella1[[#This Row],[Colonna]]&amp;"2")</f>
        <v>IE00B14X4M10-iShares MSCI North America UCITS ETF USD (Dist) (MI) (USD)</v>
      </c>
      <c r="M11" t="str">
        <f ca="1">INDIRECT("Dati!"&amp;Tabella1[[#This Row],[Colonna]]&amp;"3")</f>
        <v>North America</v>
      </c>
    </row>
    <row r="12" spans="1:27" x14ac:dyDescent="0.25">
      <c r="A12">
        <v>2</v>
      </c>
      <c r="B12" t="str">
        <f ca="1">IF(N_MERCATI&gt;=A12,VLOOKUP(C12,$K$2:$M$39,3,FALSE),"")</f>
        <v>MSCI USA</v>
      </c>
      <c r="C12" s="21" t="s">
        <v>243</v>
      </c>
      <c r="E12" s="28"/>
      <c r="F12" s="27"/>
      <c r="H12" s="60"/>
      <c r="J12" s="60"/>
      <c r="K12" s="22" t="s">
        <v>256</v>
      </c>
      <c r="L12" t="str">
        <f ca="1">INDIRECT("Dati!"&amp;Tabella1[[#This Row],[Colonna]]&amp;"2")</f>
        <v>FR0010361683-Lyxor UCITS ETF MSCI India C (MI) (EUR)</v>
      </c>
      <c r="M12" t="str">
        <f ca="1">INDIRECT("Dati!"&amp;Tabella1[[#This Row],[Colonna]]&amp;"3")</f>
        <v>India</v>
      </c>
    </row>
    <row r="13" spans="1:27" x14ac:dyDescent="0.25">
      <c r="A13">
        <v>3</v>
      </c>
      <c r="B13" t="str">
        <f ca="1">IF(N_MERCATI&gt;=A13,VLOOKUP(C13,$K$2:$M$39,3,FALSE),"")</f>
        <v>Far East ex-Japan</v>
      </c>
      <c r="C13" s="21" t="s">
        <v>205</v>
      </c>
      <c r="E13" s="28"/>
      <c r="F13" s="27"/>
      <c r="G13" s="60"/>
      <c r="I13" s="60"/>
      <c r="K13" s="22" t="s">
        <v>246</v>
      </c>
      <c r="L13" t="str">
        <f ca="1">INDIRECT("Dati!"&amp;Tabella1[[#This Row],[Colonna]]&amp;"2")</f>
        <v>FR0010204073-Lyxor UCITS ETF Eastern Europe (Cece Ntr Eur) (MI) (EUR)</v>
      </c>
      <c r="M13" t="str">
        <f ca="1">INDIRECT("Dati!"&amp;Tabella1[[#This Row],[Colonna]]&amp;"3")</f>
        <v>Estern Europe</v>
      </c>
    </row>
    <row r="14" spans="1:27" x14ac:dyDescent="0.25">
      <c r="A14">
        <v>4</v>
      </c>
      <c r="B14" t="str">
        <f ca="1">IF(N_MERCATI&gt;=A14,VLOOKUP(C14,$K$2:$M$39,3,FALSE),"")</f>
        <v>SX600 Industrial</v>
      </c>
      <c r="C14" s="21" t="s">
        <v>239</v>
      </c>
      <c r="E14" s="28"/>
      <c r="F14" s="27"/>
      <c r="H14" s="60"/>
      <c r="J14" s="60"/>
      <c r="K14" s="22" t="s">
        <v>247</v>
      </c>
      <c r="L14" t="str">
        <f ca="1">INDIRECT("Dati!"&amp;Tabella1[[#This Row],[Colonna]]&amp;"2")</f>
        <v>FR0010204081-Lyxor China Enterprise (Hscei) UCITS ETF D (MI) (EUR)</v>
      </c>
      <c r="M14" t="str">
        <f ca="1">INDIRECT("Dati!"&amp;Tabella1[[#This Row],[Colonna]]&amp;"3")</f>
        <v>Cina</v>
      </c>
    </row>
    <row r="15" spans="1:27" x14ac:dyDescent="0.25">
      <c r="A15">
        <v>5</v>
      </c>
      <c r="B15" t="str">
        <f ca="1">IF(N_MERCATI&gt;=A15,VLOOKUP(C15,$K$2:$M$39,3,FALSE),"")</f>
        <v>SX600 Tecnology</v>
      </c>
      <c r="C15" s="21" t="s">
        <v>236</v>
      </c>
      <c r="E15" s="28"/>
      <c r="F15" s="27"/>
      <c r="G15" s="60"/>
      <c r="I15" s="60"/>
      <c r="K15" s="22" t="s">
        <v>248</v>
      </c>
      <c r="L15" t="str">
        <f ca="1">INDIRECT("Dati!"&amp;Tabella1[[#This Row],[Colonna]]&amp;"2")</f>
        <v>FR0010361675-Lyxor Hong Kong (HSI) UCITS ETF Dist (MI) (EUR)</v>
      </c>
      <c r="M15" t="str">
        <f ca="1">INDIRECT("Dati!"&amp;Tabella1[[#This Row],[Colonna]]&amp;"3")</f>
        <v>HongKong</v>
      </c>
    </row>
    <row r="16" spans="1:27" x14ac:dyDescent="0.25">
      <c r="A16" s="46" t="s">
        <v>294</v>
      </c>
      <c r="C16" s="47">
        <v>0</v>
      </c>
      <c r="H16" s="60"/>
      <c r="J16" s="60"/>
      <c r="K16" s="22" t="s">
        <v>249</v>
      </c>
      <c r="L16" t="str">
        <f ca="1">INDIRECT("Dati!"&amp;Tabella1[[#This Row],[Colonna]]&amp;"2")</f>
        <v>IE00B0M63516-iShares MSCI Brazil UCITS ETF USD (Dist) (MI) (USD)</v>
      </c>
      <c r="M16" t="str">
        <f ca="1">INDIRECT("Dati!"&amp;Tabella1[[#This Row],[Colonna]]&amp;"3")</f>
        <v>Brasile</v>
      </c>
    </row>
    <row r="17" spans="1:13" x14ac:dyDescent="0.25">
      <c r="A17" t="s">
        <v>284</v>
      </c>
      <c r="B17" s="4" t="str">
        <f ca="1">INDIRECT(FoglioDati&amp;"A"&amp;C17)</f>
        <v>01/02/2007</v>
      </c>
      <c r="C17" s="41">
        <v>4</v>
      </c>
      <c r="E17" s="33" t="s">
        <v>286</v>
      </c>
      <c r="F17" s="22" t="s">
        <v>287</v>
      </c>
      <c r="G17" s="60"/>
      <c r="I17" s="60"/>
      <c r="K17" s="22" t="s">
        <v>205</v>
      </c>
      <c r="L17" t="str">
        <f ca="1">INDIRECT("Dati!"&amp;Tabella1[[#This Row],[Colonna]]&amp;"2")</f>
        <v>IE00B0M63730-iShares MSCI AC Far East ex-Japan UCITS ETF USD (Dist) (MI) (USD)</v>
      </c>
      <c r="M17" t="str">
        <f ca="1">INDIRECT("Dati!"&amp;Tabella1[[#This Row],[Colonna]]&amp;"3")</f>
        <v>Far East ex-Japan</v>
      </c>
    </row>
    <row r="18" spans="1:13" x14ac:dyDescent="0.25">
      <c r="A18" s="8" t="s">
        <v>285</v>
      </c>
      <c r="B18" s="31"/>
      <c r="C18" s="44">
        <v>2E-3</v>
      </c>
      <c r="E18" s="43">
        <v>5</v>
      </c>
      <c r="F18" s="43">
        <v>20</v>
      </c>
      <c r="H18" s="60"/>
      <c r="J18" s="60"/>
      <c r="K18" s="22" t="s">
        <v>206</v>
      </c>
      <c r="L18" t="str">
        <f ca="1">INDIRECT("Dati!"&amp;Tabella1[[#This Row],[Colonna]]&amp;"2")</f>
        <v>FR0010326140-Lyxor UCITS ETF Russia (Dow Jones Russia GDR) D (MI) (EUR)</v>
      </c>
      <c r="M18" t="str">
        <f ca="1">INDIRECT("Dati!"&amp;Tabella1[[#This Row],[Colonna]]&amp;"3")</f>
        <v>Russia</v>
      </c>
    </row>
    <row r="19" spans="1:13" x14ac:dyDescent="0.25">
      <c r="B19" s="46" t="s">
        <v>313</v>
      </c>
      <c r="C19" s="49">
        <f ca="1">CalcoliPAC!BS2</f>
        <v>3025</v>
      </c>
      <c r="D19" s="15">
        <f ca="1">C19/B3</f>
        <v>3.0249999999999999E-2</v>
      </c>
      <c r="F19" s="35"/>
      <c r="G19" s="60"/>
      <c r="I19" s="60"/>
      <c r="K19" s="22" t="s">
        <v>267</v>
      </c>
      <c r="L19" t="str">
        <f ca="1">INDIRECT("Dati!"&amp;Tabella1[[#This Row],[Colonna]]&amp;"2")</f>
        <v>FR0010361691-Lyxor UCITS ETF MSCI Korea D (MI) (EUR)</v>
      </c>
      <c r="M19" t="str">
        <f ca="1">INDIRECT("Dati!"&amp;Tabella1[[#This Row],[Colonna]]&amp;"3")</f>
        <v>Korea</v>
      </c>
    </row>
    <row r="20" spans="1:13" x14ac:dyDescent="0.25">
      <c r="A20" s="14" t="s">
        <v>314</v>
      </c>
      <c r="B20" s="14" t="s">
        <v>270</v>
      </c>
      <c r="C20" s="35"/>
      <c r="D20" s="14"/>
      <c r="E20" s="36" t="s">
        <v>280</v>
      </c>
      <c r="H20" s="60"/>
      <c r="J20" s="60"/>
      <c r="K20" s="22" t="s">
        <v>250</v>
      </c>
      <c r="L20" t="str">
        <f ca="1">INDIRECT("Dati!"&amp;Tabella1[[#This Row],[Colonna]]&amp;"2")</f>
        <v>FR0010326256-Lyxor UCITS ETF Turkey (Dj Turkey Titans 20) (MI) (EUR)</v>
      </c>
      <c r="M20" t="str">
        <f ca="1">INDIRECT("Dati!"&amp;Tabella1[[#This Row],[Colonna]]&amp;"3")</f>
        <v>Turchia</v>
      </c>
    </row>
    <row r="21" spans="1:13" x14ac:dyDescent="0.25">
      <c r="A21" s="46" t="s">
        <v>309</v>
      </c>
      <c r="B21" s="5">
        <f ca="1">CalcoliPAC!AX2</f>
        <v>97712.092454679369</v>
      </c>
      <c r="E21" s="29">
        <f ca="1">CalcoliPAC!AX1</f>
        <v>96187.092454679369</v>
      </c>
      <c r="G21" s="60"/>
      <c r="I21" s="60"/>
      <c r="K21" s="22" t="s">
        <v>251</v>
      </c>
      <c r="L21" t="str">
        <f ca="1">INDIRECT("Dati!"&amp;Tabella1[[#This Row],[Colonna]]&amp;"2")</f>
        <v>IE00B3CNHG25-L&amp;G Gold Mining UCITS ETF USD Acc (MI) (USD)</v>
      </c>
      <c r="M21" t="str">
        <f ca="1">INDIRECT("Dati!"&amp;Tabella1[[#This Row],[Colonna]]&amp;"3")</f>
        <v>Gold Mining</v>
      </c>
    </row>
    <row r="22" spans="1:13" x14ac:dyDescent="0.25">
      <c r="A22" s="8" t="s">
        <v>265</v>
      </c>
      <c r="B22" s="5">
        <f ca="1">CalcoliPAC!AY2</f>
        <v>203202.97092840192</v>
      </c>
      <c r="E22" s="29">
        <f ca="1">CalcoliPAC!AY1</f>
        <v>109728.63102297956</v>
      </c>
      <c r="H22" s="60"/>
      <c r="J22" s="60"/>
      <c r="K22" s="22" t="s">
        <v>252</v>
      </c>
      <c r="L22" t="str">
        <f ca="1">INDIRECT("Dati!"&amp;Tabella1[[#This Row],[Colonna]]&amp;"2")</f>
        <v>JE00B1VS3770-ETFS Physical Gold (MI) (USD)</v>
      </c>
      <c r="M22" t="str">
        <f ca="1">INDIRECT("Dati!"&amp;Tabella1[[#This Row],[Colonna]]&amp;"3")</f>
        <v>Oro</v>
      </c>
    </row>
    <row r="23" spans="1:13" x14ac:dyDescent="0.25">
      <c r="A23" s="46" t="s">
        <v>305</v>
      </c>
      <c r="B23" s="51">
        <f ca="1">CalcoliPAC!BB2</f>
        <v>-20243.528741112565</v>
      </c>
      <c r="E23" s="52">
        <f ca="1">CalcoliPAC!BB1</f>
        <v>-20243.528741112565</v>
      </c>
      <c r="G23" s="60"/>
      <c r="I23" s="60"/>
      <c r="K23" s="22" t="s">
        <v>253</v>
      </c>
      <c r="L23" t="str">
        <f ca="1">INDIRECT("Dati!"&amp;Tabella1[[#This Row],[Colonna]]&amp;"2")</f>
        <v>FR0010344630-Lyxor UCITS ETF Stoxx Europe 600 Automobiles &amp; Parts (MI) (EUR)</v>
      </c>
      <c r="M23" t="str">
        <f ca="1">INDIRECT("Dati!"&amp;Tabella1[[#This Row],[Colonna]]&amp;"3")</f>
        <v>SX600 Auto</v>
      </c>
    </row>
    <row r="24" spans="1:13" x14ac:dyDescent="0.25">
      <c r="A24" s="46" t="s">
        <v>308</v>
      </c>
      <c r="B24" s="45">
        <f ca="1">MIN(CalcoliPAC!BW3:BW124)</f>
        <v>80381.471258887483</v>
      </c>
      <c r="E24" s="54">
        <f ca="1">MIN(CalcoliPAC!BW3:BW64)</f>
        <v>80381.471258887483</v>
      </c>
      <c r="H24" s="60"/>
      <c r="J24" s="60"/>
      <c r="K24" s="22" t="s">
        <v>254</v>
      </c>
      <c r="L24" t="str">
        <f ca="1">INDIRECT("Dati!"&amp;Tabella1[[#This Row],[Colonna]]&amp;"2")</f>
        <v>FR0010345470-Lyxor UCITS ETF Stoxx Europe 600 Chemicals (MI) (EUR)</v>
      </c>
      <c r="M24" t="str">
        <f ca="1">INDIRECT("Dati!"&amp;Tabella1[[#This Row],[Colonna]]&amp;"3")</f>
        <v>SX600 Chimici</v>
      </c>
    </row>
    <row r="25" spans="1:13" x14ac:dyDescent="0.25">
      <c r="A25" s="46" t="s">
        <v>310</v>
      </c>
      <c r="B25" s="5">
        <f ca="1">B22-B21</f>
        <v>105490.87847372255</v>
      </c>
      <c r="C25" s="50">
        <f ca="1">B25/B21</f>
        <v>1.0796092461396334</v>
      </c>
      <c r="E25" s="5">
        <f ca="1">E22-E21</f>
        <v>13541.538568300195</v>
      </c>
      <c r="F25" s="50">
        <f ca="1">E25/E21</f>
        <v>0.14078332365312513</v>
      </c>
      <c r="G25" s="60"/>
      <c r="I25" s="60"/>
      <c r="K25" s="22" t="s">
        <v>255</v>
      </c>
      <c r="L25" t="str">
        <f ca="1">INDIRECT("Dati!"&amp;Tabella1[[#This Row],[Colonna]]&amp;"2")</f>
        <v>FR0010345504-Lyxor UCITS ETF Stoxx Europe 600 Construction &amp; Materials (MI) (EUR)</v>
      </c>
      <c r="M25" t="str">
        <f ca="1">INDIRECT("Dati!"&amp;Tabella1[[#This Row],[Colonna]]&amp;"3")</f>
        <v>SX600  Costruzioni</v>
      </c>
    </row>
    <row r="26" spans="1:13" x14ac:dyDescent="0.25">
      <c r="A26" s="46" t="s">
        <v>306</v>
      </c>
      <c r="B26" s="20">
        <f ca="1">CalcoliPAC!BC2</f>
        <v>9.7777432203292852E-2</v>
      </c>
      <c r="C26" s="18"/>
      <c r="E26" s="34">
        <f ca="1">CalcoliPAC!BC1</f>
        <v>6.2790217995643632E-2</v>
      </c>
      <c r="F26" s="18"/>
      <c r="H26" s="60"/>
      <c r="J26" s="60"/>
      <c r="K26" s="22" t="s">
        <v>241</v>
      </c>
      <c r="L26" t="str">
        <f ca="1">INDIRECT("Dati!"&amp;Tabella1[[#This Row],[Colonna]]&amp;"2")</f>
        <v>FR0010344861-Lyxor UCITS ETF Stoxx Europe 600 Food &amp; Beverage (MI) (EUR)</v>
      </c>
      <c r="M26" t="str">
        <f ca="1">INDIRECT("Dati!"&amp;Tabella1[[#This Row],[Colonna]]&amp;"3")</f>
        <v>SX600 Alimentari</v>
      </c>
    </row>
    <row r="27" spans="1:13" x14ac:dyDescent="0.25">
      <c r="A27" s="46" t="s">
        <v>307</v>
      </c>
      <c r="B27" s="10">
        <f ca="1">CalcoliPAC!BZ7</f>
        <v>7.5586012005805989E-2</v>
      </c>
      <c r="C27" s="18"/>
      <c r="E27" s="53">
        <f ca="1">CalcoliPAC!CB7</f>
        <v>3.6377796530723566E-2</v>
      </c>
      <c r="G27" s="60"/>
      <c r="I27" s="60"/>
      <c r="K27" s="22" t="s">
        <v>224</v>
      </c>
      <c r="L27" t="str">
        <f ca="1">INDIRECT("Dati!"&amp;Tabella1[[#This Row],[Colonna]]&amp;"2")</f>
        <v>FR0010344853-Lyxor UCITS ETF Stoxx Europe 600 Utilities (MI) (EUR)</v>
      </c>
      <c r="M27" t="str">
        <f ca="1">INDIRECT("Dati!"&amp;Tabella1[[#This Row],[Colonna]]&amp;"3")</f>
        <v>SX600 Utilties</v>
      </c>
    </row>
    <row r="28" spans="1:13" x14ac:dyDescent="0.25">
      <c r="A28" s="14" t="s">
        <v>303</v>
      </c>
      <c r="B28" s="14" t="s">
        <v>270</v>
      </c>
      <c r="C28" s="35"/>
      <c r="D28" s="14"/>
      <c r="E28" s="36" t="s">
        <v>280</v>
      </c>
      <c r="H28" s="60"/>
      <c r="J28" s="60"/>
      <c r="K28" s="22" t="s">
        <v>225</v>
      </c>
      <c r="L28" t="str">
        <f ca="1">INDIRECT("Dati!"&amp;Tabella1[[#This Row],[Colonna]]&amp;"2")</f>
        <v>FR0010345371-Lyxor UCITS ETF Stoxx Europe 600 Banks (MI) (EUR)</v>
      </c>
      <c r="M28" t="str">
        <f ca="1">INDIRECT("Dati!"&amp;Tabella1[[#This Row],[Colonna]]&amp;"3")</f>
        <v>SX600 Banks</v>
      </c>
    </row>
    <row r="29" spans="1:13" x14ac:dyDescent="0.25">
      <c r="A29" s="46" t="s">
        <v>309</v>
      </c>
      <c r="B29" s="5">
        <f ca="1">Compra_e_Tieni!AK4</f>
        <v>99912.218354832279</v>
      </c>
      <c r="E29" s="29">
        <f ca="1">B29</f>
        <v>99912.218354832279</v>
      </c>
      <c r="G29" s="60"/>
      <c r="I29" s="60"/>
      <c r="K29" s="22" t="s">
        <v>240</v>
      </c>
      <c r="L29" t="str">
        <f ca="1">INDIRECT("Dati!"&amp;Tabella1[[#This Row],[Colonna]]&amp;"2")</f>
        <v>FR0010345389-Lyxor UCITS ETF Stoxx Europe 600 Basic Resources (MI) (EUR)</v>
      </c>
      <c r="M29" t="str">
        <f ca="1">INDIRECT("Dati!"&amp;Tabella1[[#This Row],[Colonna]]&amp;"3")</f>
        <v>SX600 Basic Resource</v>
      </c>
    </row>
    <row r="30" spans="1:13" x14ac:dyDescent="0.25">
      <c r="A30" s="8" t="s">
        <v>265</v>
      </c>
      <c r="B30" s="5">
        <f ca="1">Compra_e_Tieni!BR3</f>
        <v>174085.57070922403</v>
      </c>
      <c r="E30" s="29">
        <f ca="1">Compra_e_Tieni!BR8</f>
        <v>100259.99350327047</v>
      </c>
      <c r="H30" s="60"/>
      <c r="J30" s="60"/>
      <c r="K30" s="22" t="s">
        <v>239</v>
      </c>
      <c r="L30" t="str">
        <f ca="1">INDIRECT("Dati!"&amp;Tabella1[[#This Row],[Colonna]]&amp;"2")</f>
        <v>FR0010344887-Lyxor UCITS ETF Stoxx Europe 600 Industrial Goods &amp; Services (MI) (EUR)</v>
      </c>
      <c r="M30" t="str">
        <f ca="1">INDIRECT("Dati!"&amp;Tabella1[[#This Row],[Colonna]]&amp;"3")</f>
        <v>SX600 Industrial</v>
      </c>
    </row>
    <row r="31" spans="1:13" x14ac:dyDescent="0.25">
      <c r="A31" s="46" t="s">
        <v>305</v>
      </c>
      <c r="B31" s="51">
        <f ca="1">Compra_e_Tieni!AO2</f>
        <v>-47533.192579870549</v>
      </c>
      <c r="E31" s="52">
        <f ca="1">Compra_e_Tieni!AO1</f>
        <v>-47533.192579870549</v>
      </c>
      <c r="G31" s="60"/>
      <c r="I31" s="60"/>
      <c r="K31" s="22" t="s">
        <v>238</v>
      </c>
      <c r="L31" t="str">
        <f ca="1">INDIRECT("Dati!"&amp;Tabella1[[#This Row],[Colonna]]&amp;"2")</f>
        <v>FR0010344903-Lyxor UCITS ETF Stoxx Europe 600 Insurance (MI) (EUR)</v>
      </c>
      <c r="M31" t="str">
        <f ca="1">INDIRECT("Dati!"&amp;Tabella1[[#This Row],[Colonna]]&amp;"3")</f>
        <v>SX600 Insurance</v>
      </c>
    </row>
    <row r="32" spans="1:13" x14ac:dyDescent="0.25">
      <c r="A32" s="46" t="s">
        <v>308</v>
      </c>
      <c r="B32" s="45">
        <f ca="1">MIN(Compra_e_Tieni!BJ11:BJ132)</f>
        <v>53166.807420129451</v>
      </c>
      <c r="E32" s="54">
        <f ca="1">MIN(Compra_e_Tieni!BJ11:BJ72)</f>
        <v>53166.807420129451</v>
      </c>
      <c r="H32" s="60"/>
      <c r="J32" s="60"/>
      <c r="K32" s="22" t="s">
        <v>221</v>
      </c>
      <c r="L32" t="str">
        <f ca="1">INDIRECT("Dati!"&amp;Tabella1[[#This Row],[Colonna]]&amp;"2")</f>
        <v>FR0010344960-Lyxor UCITS ETF Stoxx Europe 600 Oil &amp; Gas (MI) (EUR)</v>
      </c>
      <c r="M32" t="str">
        <f ca="1">INDIRECT("Dati!"&amp;Tabella1[[#This Row],[Colonna]]&amp;"3")</f>
        <v>SX600 Oil &amp; Gax</v>
      </c>
    </row>
    <row r="33" spans="1:13" x14ac:dyDescent="0.25">
      <c r="A33" s="46" t="s">
        <v>310</v>
      </c>
      <c r="B33" s="5">
        <f ca="1">B30-B29</f>
        <v>74173.352354391754</v>
      </c>
      <c r="C33" s="50">
        <f ca="1">B33/B29</f>
        <v>0.74238520148726472</v>
      </c>
      <c r="E33" s="5">
        <f ca="1">E30-E29</f>
        <v>347.7751484381879</v>
      </c>
      <c r="F33" s="50">
        <f ca="1">E33/E29</f>
        <v>3.4808069940263486E-3</v>
      </c>
      <c r="G33" s="60"/>
      <c r="I33" s="60"/>
      <c r="K33" s="22" t="s">
        <v>237</v>
      </c>
      <c r="L33" t="str">
        <f ca="1">INDIRECT("Dati!"&amp;Tabella1[[#This Row],[Colonna]]&amp;"2")</f>
        <v>FR0010344978-Lyxor UCITS ETF Stoxx Europe 600 Personal &amp; Household Goods (MI) (EUR)</v>
      </c>
      <c r="M33" t="str">
        <f ca="1">INDIRECT("Dati!"&amp;Tabella1[[#This Row],[Colonna]]&amp;"3")</f>
        <v>SX Personal &amp; House</v>
      </c>
    </row>
    <row r="34" spans="1:13" x14ac:dyDescent="0.25">
      <c r="A34" s="46" t="s">
        <v>306</v>
      </c>
      <c r="B34" s="20">
        <f ca="1">Compra_e_Tieni!BT5</f>
        <v>5.6593611836433411E-2</v>
      </c>
      <c r="C34" s="18"/>
      <c r="E34" s="34">
        <f ca="1">Compra_e_Tieni!BT10</f>
        <v>5.2013695240020756E-4</v>
      </c>
      <c r="F34" s="18"/>
      <c r="H34" s="60"/>
      <c r="J34" s="60"/>
      <c r="K34" s="22" t="s">
        <v>236</v>
      </c>
      <c r="L34" t="str">
        <f ca="1">INDIRECT("Dati!"&amp;Tabella1[[#This Row],[Colonna]]&amp;"2")</f>
        <v>FR0010344796-Lyxor UCITS ETF Stoxx Europe 600 Technology (MI) (EUR)</v>
      </c>
      <c r="M34" t="str">
        <f ca="1">INDIRECT("Dati!"&amp;Tabella1[[#This Row],[Colonna]]&amp;"3")</f>
        <v>SX600 Tecnology</v>
      </c>
    </row>
    <row r="35" spans="1:13" x14ac:dyDescent="0.25">
      <c r="A35" s="46" t="s">
        <v>307</v>
      </c>
      <c r="B35" s="10">
        <f ca="1">Compra_e_Tieni!BM7</f>
        <v>5.6509765982627858E-2</v>
      </c>
      <c r="C35" s="18"/>
      <c r="E35" s="53">
        <f ca="1">Compra_e_Tieni!BO7</f>
        <v>5.1916539669036874E-4</v>
      </c>
      <c r="G35" s="60"/>
      <c r="I35" s="60"/>
      <c r="K35" s="22" t="s">
        <v>235</v>
      </c>
      <c r="L35" t="str">
        <f ca="1">INDIRECT("Dati!"&amp;Tabella1[[#This Row],[Colonna]]&amp;"2")</f>
        <v>FR0010344812-Lyxor UCITS ETF Stoxx Europe 600 Telecommunications (MI) (EUR)</v>
      </c>
      <c r="M35" t="str">
        <f ca="1">INDIRECT("Dati!"&amp;Tabella1[[#This Row],[Colonna]]&amp;"3")</f>
        <v>SX600 Telecom</v>
      </c>
    </row>
    <row r="36" spans="1:13" x14ac:dyDescent="0.25">
      <c r="H36" s="60"/>
      <c r="J36" s="60"/>
      <c r="K36" s="22" t="s">
        <v>234</v>
      </c>
      <c r="L36" t="str">
        <f ca="1">INDIRECT("Dati!"&amp;Tabella1[[#This Row],[Colonna]]&amp;"2")</f>
        <v>FR0010833558-Lyxor FTSE EPRA/NAREIT Developed Europe UCITS ETF Dist (MI) (EUR)</v>
      </c>
      <c r="M36" t="str">
        <f ca="1">INDIRECT("Dati!"&amp;Tabella1[[#This Row],[Colonna]]&amp;"3")</f>
        <v>EPRA/NAREIT Europe</v>
      </c>
    </row>
    <row r="37" spans="1:13" x14ac:dyDescent="0.25">
      <c r="A37" s="14"/>
      <c r="G37" s="60"/>
      <c r="I37" s="60"/>
      <c r="K37" s="22" t="s">
        <v>233</v>
      </c>
      <c r="L37" t="str">
        <f ca="1">INDIRECT("Dati!"&amp;Tabella1[[#This Row],[Colonna]]&amp;"2")</f>
        <v>FR0010345363-Lyxor UCITS ETF Stoxx Europe 600 Financial Services (MI) (EUR)</v>
      </c>
      <c r="M37" t="str">
        <f ca="1">INDIRECT("Dati!"&amp;Tabella1[[#This Row],[Colonna]]&amp;"3")</f>
        <v>SX600 Financial</v>
      </c>
    </row>
    <row r="38" spans="1:13" x14ac:dyDescent="0.25">
      <c r="A38" s="8"/>
      <c r="B38" s="3"/>
      <c r="C38" s="25"/>
      <c r="E38" s="42"/>
      <c r="F38" s="25"/>
      <c r="H38" s="60"/>
      <c r="J38" s="60"/>
      <c r="K38" s="22" t="s">
        <v>226</v>
      </c>
      <c r="L38" t="str">
        <f ca="1">INDIRECT("Dati!"&amp;Tabella1[[#This Row],[Colonna]]&amp;"2")</f>
        <v>FR0010344879-Lyxor UCITS ETF Stoxx Europe 600 Healthcare (MI) (EUR)</v>
      </c>
      <c r="M38" t="str">
        <f ca="1">INDIRECT("Dati!"&amp;Tabella1[[#This Row],[Colonna]]&amp;"3")</f>
        <v>SX600 Healthcare</v>
      </c>
    </row>
    <row r="39" spans="1:13" x14ac:dyDescent="0.25">
      <c r="G39" s="61"/>
      <c r="H39" s="61"/>
      <c r="I39" s="61"/>
    </row>
    <row r="73" spans="1:7" x14ac:dyDescent="0.25">
      <c r="A73" s="14"/>
    </row>
    <row r="74" spans="1:7" x14ac:dyDescent="0.25">
      <c r="B74" s="14"/>
      <c r="C74" s="35"/>
      <c r="D74" s="14"/>
      <c r="E74" s="36"/>
      <c r="F74" s="35"/>
      <c r="G74" s="14"/>
    </row>
    <row r="75" spans="1:7" x14ac:dyDescent="0.25">
      <c r="A75" s="14"/>
      <c r="B75" s="4"/>
      <c r="D75" s="4"/>
      <c r="E75" s="4"/>
      <c r="G75" s="4"/>
    </row>
    <row r="76" spans="1:7" x14ac:dyDescent="0.25">
      <c r="A76" s="46"/>
      <c r="B76" s="31"/>
      <c r="D76" s="4"/>
      <c r="E76" s="31"/>
      <c r="G76" s="31"/>
    </row>
    <row r="77" spans="1:7" x14ac:dyDescent="0.25">
      <c r="A77" s="46"/>
      <c r="B77" s="31"/>
      <c r="D77" s="4"/>
      <c r="E77" s="31"/>
      <c r="G77" s="31"/>
    </row>
    <row r="78" spans="1:7" x14ac:dyDescent="0.25">
      <c r="A78" s="46"/>
      <c r="B78" s="31"/>
      <c r="D78" s="4"/>
      <c r="E78" s="31"/>
      <c r="G78" s="31"/>
    </row>
    <row r="79" spans="1:7" x14ac:dyDescent="0.25">
      <c r="A79" s="46"/>
      <c r="B79" s="31"/>
      <c r="D79" s="4"/>
      <c r="E79" s="31"/>
      <c r="G79" s="31"/>
    </row>
    <row r="80" spans="1:7" x14ac:dyDescent="0.25">
      <c r="A80" s="46"/>
      <c r="B80" s="31"/>
      <c r="D80" s="4"/>
      <c r="E80" s="31"/>
      <c r="G80" s="31"/>
    </row>
    <row r="81" spans="1:7" x14ac:dyDescent="0.25">
      <c r="A81" s="46"/>
      <c r="B81" s="31"/>
      <c r="D81" s="4"/>
      <c r="E81" s="31"/>
      <c r="G81" s="31"/>
    </row>
    <row r="82" spans="1:7" x14ac:dyDescent="0.25">
      <c r="B82" s="4"/>
      <c r="D82" s="4"/>
      <c r="E82" s="4"/>
      <c r="G82" s="4"/>
    </row>
    <row r="83" spans="1:7" x14ac:dyDescent="0.25">
      <c r="A83" s="46"/>
      <c r="B83" s="48"/>
      <c r="D83" s="4"/>
      <c r="E83" s="48"/>
      <c r="G83" s="49"/>
    </row>
    <row r="84" spans="1:7" x14ac:dyDescent="0.25">
      <c r="G84" s="4"/>
    </row>
    <row r="85" spans="1:7" x14ac:dyDescent="0.25">
      <c r="A85" s="14"/>
      <c r="B85" s="4"/>
      <c r="D85" s="4"/>
      <c r="E85" s="4"/>
    </row>
    <row r="86" spans="1:7" x14ac:dyDescent="0.25">
      <c r="A86" s="46"/>
      <c r="B86" s="31"/>
      <c r="D86" s="4"/>
      <c r="E86" s="31"/>
    </row>
    <row r="87" spans="1:7" x14ac:dyDescent="0.25">
      <c r="A87" s="46"/>
      <c r="B87" s="31"/>
      <c r="E87" s="31"/>
    </row>
    <row r="88" spans="1:7" x14ac:dyDescent="0.25">
      <c r="A88" s="46"/>
      <c r="B88" s="31"/>
      <c r="E88" s="31"/>
    </row>
  </sheetData>
  <sheetProtection algorithmName="SHA-512" hashValue="OW9+4InMK2UBrsrdiMeLXhz+cO1QQtsDJzUtoxuh8Mq7HUC0EdXUzak7U+a684g1m/8VQ/dgoKWDG4dvfFGKcQ==" saltValue="49GMYFlCtYfiAs4S8rBKQQ==" spinCount="100000" sheet="1" formatCells="0" formatColumns="0" formatRows="0" insertColumns="0" insertRows="0" insertHyperlinks="0" deleteColumns="0" deleteRows="0" sort="0" autoFilter="0" pivotTables="0"/>
  <dataConsolidate/>
  <dataValidations count="7">
    <dataValidation type="whole" allowBlank="1" showInputMessage="1" showErrorMessage="1" promptTitle="Inserisci il numero di mercati" prompt="Minimo 1_x000a_Massimo 5 mercati_x000a_" sqref="B7" xr:uid="{B0793C89-83D3-8945-81DF-1C1D22349616}">
      <formula1>1</formula1>
      <formula2>5</formula2>
    </dataValidation>
    <dataValidation type="whole" allowBlank="1" showInputMessage="1" showErrorMessage="1" errorTitle="Minimo 12 massimo 120" promptTitle="Minimo 12 massimo 120" sqref="B4" xr:uid="{A1E7215A-443A-1441-A765-801EAC7D386F}">
      <formula1>12</formula1>
      <formula2>120</formula2>
    </dataValidation>
    <dataValidation type="whole" allowBlank="1" showInputMessage="1" showErrorMessage="1" errorTitle="Minimo 100 mila max 10 milioni" sqref="B3" xr:uid="{7A35F845-81A2-F34C-8350-0DA8376D4941}">
      <formula1>100000</formula1>
      <formula2>10000000</formula2>
    </dataValidation>
    <dataValidation type="decimal" operator="greaterThan" allowBlank="1" showInputMessage="1" showErrorMessage="1" errorTitle="Deve essere maggiore del minimo" sqref="F18" xr:uid="{7575F0A3-0201-2549-AA2D-C6408992CC05}">
      <formula1>E18</formula1>
    </dataValidation>
    <dataValidation type="decimal" allowBlank="1" showInputMessage="1" showErrorMessage="1" sqref="C18" xr:uid="{35A8A13B-6920-8440-A215-CE43C3D9148A}">
      <formula1>0</formula1>
      <formula2>0.1</formula2>
    </dataValidation>
    <dataValidation type="decimal" allowBlank="1" showInputMessage="1" showErrorMessage="1" errorTitle="Errore" error="Inserisci una percentuale validata (minimo 30% max 100%)_x000a_" promptTitle="Percentiale di azionario" prompt="Da un minimo del 30% ad un massimo del 100%" sqref="F3" xr:uid="{EF295602-901F-A844-8DA0-67419B157A3C}">
      <formula1>0.3</formula1>
      <formula2>1</formula2>
    </dataValidation>
    <dataValidation type="list" allowBlank="1" showInputMessage="1" showErrorMessage="1" promptTitle="Scegli i mercati" prompt="Le lettere corrispondono alla tabella a destra (colonne K - L - M)" sqref="C11:C15" xr:uid="{2FF29861-2981-2F4E-A620-3FA33C9EBFB6}">
      <formula1>$K$2:$K$38</formula1>
    </dataValidation>
  </dataValidations>
  <pageMargins left="0.7" right="0.7" top="0.75" bottom="0.75" header="0.3" footer="0.3"/>
  <pageSetup paperSize="9" orientation="portrait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Errore" error="La riga non è nell'intervallo prevsito affinché vi sia almeno 120 mesi di serie storiche. Vedi il foglio &quot;Dati&quot; nelle celle A2 ed A3" promptTitle="Inserisci un numero" xr:uid="{502E7FFE-EE8A-324A-A1DF-80FBE5C0780F}">
          <x14:formula1>
            <xm:f>Dati!A2</xm:f>
          </x14:formula1>
          <x14:formula2>
            <xm:f>Dati!A3</xm:f>
          </x14:formula2>
          <xm:sqref>C17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D71AB-294D-4B49-842C-B6711BB73169}">
  <dimension ref="A1:CE129"/>
  <sheetViews>
    <sheetView topLeftCell="A4" zoomScale="110" zoomScaleNormal="110" workbookViewId="0">
      <pane ySplit="1065" activePane="bottomLeft"/>
      <selection activeCell="F4" sqref="F4"/>
      <selection pane="bottomLeft" activeCell="F5" sqref="F5"/>
    </sheetView>
  </sheetViews>
  <sheetFormatPr defaultColWidth="8.85546875" defaultRowHeight="15" x14ac:dyDescent="0.25"/>
  <cols>
    <col min="1" max="1" width="8.85546875" style="38"/>
    <col min="3" max="3" width="10.7109375" bestFit="1" customWidth="1"/>
    <col min="4" max="4" width="19.42578125" customWidth="1"/>
    <col min="5" max="5" width="10.7109375" customWidth="1"/>
    <col min="6" max="6" width="13.140625" customWidth="1"/>
    <col min="7" max="7" width="19.42578125" bestFit="1" customWidth="1"/>
    <col min="8" max="8" width="13.7109375" bestFit="1" customWidth="1"/>
    <col min="9" max="9" width="11" bestFit="1" customWidth="1"/>
    <col min="10" max="10" width="14" bestFit="1" customWidth="1"/>
    <col min="11" max="11" width="16.28515625" bestFit="1" customWidth="1"/>
    <col min="12" max="12" width="17.85546875" bestFit="1" customWidth="1"/>
    <col min="13" max="14" width="14" customWidth="1"/>
    <col min="16" max="16" width="13.42578125" bestFit="1" customWidth="1"/>
    <col min="17" max="17" width="19.42578125" bestFit="1" customWidth="1"/>
    <col min="18" max="18" width="13.7109375" bestFit="1" customWidth="1"/>
    <col min="19" max="19" width="11" bestFit="1" customWidth="1"/>
    <col min="20" max="20" width="14" bestFit="1" customWidth="1"/>
    <col min="21" max="21" width="16.28515625" bestFit="1" customWidth="1"/>
    <col min="22" max="22" width="17.85546875" bestFit="1" customWidth="1"/>
    <col min="24" max="24" width="12" bestFit="1" customWidth="1"/>
    <col min="25" max="25" width="15.28515625" customWidth="1"/>
    <col min="28" max="28" width="14" bestFit="1" customWidth="1"/>
    <col min="29" max="29" width="16.28515625" bestFit="1" customWidth="1"/>
    <col min="30" max="30" width="17.85546875" bestFit="1" customWidth="1"/>
    <col min="32" max="32" width="14" bestFit="1" customWidth="1"/>
    <col min="33" max="33" width="19.42578125" bestFit="1" customWidth="1"/>
    <col min="35" max="35" width="11.85546875" customWidth="1"/>
    <col min="36" max="36" width="14" bestFit="1" customWidth="1"/>
    <col min="37" max="37" width="16.28515625" bestFit="1" customWidth="1"/>
    <col min="38" max="38" width="17.85546875" bestFit="1" customWidth="1"/>
    <col min="40" max="40" width="13.7109375" customWidth="1"/>
    <col min="41" max="41" width="19.42578125" bestFit="1" customWidth="1"/>
    <col min="42" max="42" width="13.7109375" bestFit="1" customWidth="1"/>
    <col min="43" max="43" width="11" bestFit="1" customWidth="1"/>
    <col min="44" max="44" width="14" bestFit="1" customWidth="1"/>
    <col min="45" max="45" width="16.28515625" bestFit="1" customWidth="1"/>
    <col min="46" max="46" width="17.85546875" bestFit="1" customWidth="1"/>
    <col min="48" max="48" width="11" bestFit="1" customWidth="1"/>
    <col min="49" max="49" width="15" bestFit="1" customWidth="1"/>
    <col min="50" max="50" width="15" customWidth="1"/>
    <col min="51" max="51" width="14.28515625" bestFit="1" customWidth="1"/>
    <col min="52" max="52" width="13.28515625" customWidth="1"/>
    <col min="54" max="54" width="14.42578125" bestFit="1" customWidth="1"/>
    <col min="55" max="55" width="16.28515625" customWidth="1"/>
    <col min="56" max="56" width="26.42578125" customWidth="1"/>
    <col min="59" max="59" width="16" customWidth="1"/>
    <col min="71" max="71" width="10.140625" bestFit="1" customWidth="1"/>
    <col min="74" max="74" width="16.85546875" bestFit="1" customWidth="1"/>
    <col min="75" max="75" width="13.7109375" customWidth="1"/>
    <col min="83" max="83" width="13.28515625" bestFit="1" customWidth="1"/>
  </cols>
  <sheetData>
    <row r="1" spans="1:83" x14ac:dyDescent="0.25">
      <c r="C1" t="s">
        <v>283</v>
      </c>
      <c r="F1" s="6" t="str">
        <f>Sintesi!C11</f>
        <v>B</v>
      </c>
      <c r="G1" s="5">
        <f ca="1">SUM(G4:G63)</f>
        <v>20000</v>
      </c>
      <c r="I1" s="13">
        <f ca="1">I33</f>
        <v>160</v>
      </c>
      <c r="J1" s="5">
        <f ca="1">J63</f>
        <v>19253.739703112202</v>
      </c>
      <c r="K1" s="5"/>
      <c r="L1" s="5"/>
      <c r="M1" s="13">
        <v>4</v>
      </c>
      <c r="N1" s="26">
        <v>12</v>
      </c>
      <c r="P1" s="6" t="str">
        <f>Sintesi!C12</f>
        <v>D</v>
      </c>
      <c r="Q1" s="5">
        <f ca="1">SUM(Q4:Q63)</f>
        <v>20000</v>
      </c>
      <c r="S1" s="13">
        <f ca="1">S33</f>
        <v>164</v>
      </c>
      <c r="T1" s="5">
        <f ca="1">T63</f>
        <v>23106.834204275467</v>
      </c>
      <c r="U1" s="5"/>
      <c r="V1" s="5"/>
      <c r="X1" s="9" t="str">
        <f>Sintesi!C13</f>
        <v>Q</v>
      </c>
      <c r="Y1" s="5">
        <f ca="1">SUM(Y4:Y63)</f>
        <v>20000</v>
      </c>
      <c r="AA1" s="13">
        <f ca="1">AA33</f>
        <v>421</v>
      </c>
      <c r="AB1" s="5">
        <f ca="1">AB63</f>
        <v>23976.846115591907</v>
      </c>
      <c r="AC1" s="5"/>
      <c r="AD1" s="5"/>
      <c r="AF1" s="6" t="str">
        <f>Sintesi!C14</f>
        <v>AD</v>
      </c>
      <c r="AG1" s="5">
        <f ca="1">SUM(AG4:AG63)</f>
        <v>20000</v>
      </c>
      <c r="AI1" s="13">
        <f ca="1">AI33</f>
        <v>506</v>
      </c>
      <c r="AJ1" s="5">
        <f ca="1">AJ63</f>
        <v>24219.012999999999</v>
      </c>
      <c r="AK1" s="5"/>
      <c r="AL1" s="5"/>
      <c r="AN1" s="9" t="str">
        <f>Sintesi!C15</f>
        <v>AH</v>
      </c>
      <c r="AO1" s="5">
        <f ca="1">SUM(AO4:AO63)</f>
        <v>20000</v>
      </c>
      <c r="AQ1" s="13">
        <f ca="1">AQ33</f>
        <v>566</v>
      </c>
      <c r="AR1" s="5">
        <f ca="1">AR63</f>
        <v>19172.198</v>
      </c>
      <c r="AS1" s="5"/>
      <c r="AT1" s="5"/>
      <c r="AX1" s="5">
        <f ca="1">MAX(AX4:AX63)</f>
        <v>96187.092454679369</v>
      </c>
      <c r="AY1" s="5">
        <f ca="1">AY63</f>
        <v>109728.63102297956</v>
      </c>
      <c r="AZ1" s="5">
        <f ca="1">AZ63</f>
        <v>13541.538568300195</v>
      </c>
      <c r="BB1" s="12">
        <f ca="1">MIN(AZ3:AZ63)</f>
        <v>-20243.528741112565</v>
      </c>
      <c r="BC1" s="17">
        <f ca="1">BD127</f>
        <v>6.2790217995643632E-2</v>
      </c>
      <c r="BG1" s="8" t="s">
        <v>288</v>
      </c>
      <c r="BM1" s="8" t="s">
        <v>289</v>
      </c>
    </row>
    <row r="2" spans="1:83" x14ac:dyDescent="0.25">
      <c r="A2" s="38" t="s">
        <v>282</v>
      </c>
      <c r="C2">
        <f>Sintesi!B3/N_RATE/N_MERCATI</f>
        <v>416.66666666666669</v>
      </c>
      <c r="D2" s="37">
        <v>0.01</v>
      </c>
      <c r="G2" s="5">
        <f ca="1">SUM(G4:G124)</f>
        <v>20000</v>
      </c>
      <c r="I2" s="13">
        <f ca="1">I124</f>
        <v>260</v>
      </c>
      <c r="J2" s="5">
        <f ca="1">J124</f>
        <v>31692.438995196459</v>
      </c>
      <c r="K2" s="5"/>
      <c r="L2" s="5"/>
      <c r="M2" s="13">
        <f>2/(1+M1)</f>
        <v>0.4</v>
      </c>
      <c r="N2" s="25">
        <v>1</v>
      </c>
      <c r="P2">
        <v>2</v>
      </c>
      <c r="Q2" s="5">
        <f ca="1">SUM(Q4:Q124)</f>
        <v>20000</v>
      </c>
      <c r="S2" s="13">
        <f ca="1">S124</f>
        <v>267</v>
      </c>
      <c r="T2" s="5">
        <f ca="1">T124</f>
        <v>57124.320709955187</v>
      </c>
      <c r="U2" s="5"/>
      <c r="V2" s="5"/>
      <c r="X2">
        <v>3</v>
      </c>
      <c r="Y2" s="5">
        <f ca="1">SUM(Y4:Y124)</f>
        <v>20000</v>
      </c>
      <c r="AA2" s="13">
        <f ca="1">AA124</f>
        <v>636</v>
      </c>
      <c r="AB2" s="5">
        <f ca="1">AB124</f>
        <v>28940.396123250259</v>
      </c>
      <c r="AC2" s="5"/>
      <c r="AD2" s="5"/>
      <c r="AF2">
        <v>4</v>
      </c>
      <c r="AG2" s="5">
        <f ca="1">SUM(AG4:AG124)</f>
        <v>20000</v>
      </c>
      <c r="AI2" s="13">
        <f ca="1">AI124</f>
        <v>793</v>
      </c>
      <c r="AJ2" s="5">
        <f ca="1">AJ124</f>
        <v>44122.678599999999</v>
      </c>
      <c r="AK2" s="5"/>
      <c r="AL2" s="5"/>
      <c r="AN2">
        <v>5</v>
      </c>
      <c r="AO2" s="5">
        <f ca="1">SUM(AO4:AO124)</f>
        <v>20000</v>
      </c>
      <c r="AQ2" s="13">
        <f ca="1">AQ124</f>
        <v>955</v>
      </c>
      <c r="AR2" s="5">
        <f ca="1">AR124</f>
        <v>41323.136500000001</v>
      </c>
      <c r="AS2" s="5"/>
      <c r="AT2" s="5"/>
      <c r="AX2" s="5">
        <f ca="1">MAX(AX4:AX124)</f>
        <v>97712.092454679369</v>
      </c>
      <c r="AY2" s="5">
        <f ca="1">AY124</f>
        <v>203202.97092840192</v>
      </c>
      <c r="AZ2" s="5">
        <f ca="1">AZ124</f>
        <v>105490.87847372255</v>
      </c>
      <c r="BB2" s="12">
        <f ca="1">MIN(AZ4:AZ123)</f>
        <v>-20243.528741112565</v>
      </c>
      <c r="BC2" s="17">
        <f ca="1">BC127</f>
        <v>9.7777432203292852E-2</v>
      </c>
      <c r="BS2" s="3">
        <f ca="1">SUM(BS4:BS124)</f>
        <v>3025</v>
      </c>
      <c r="BV2" s="46" t="s">
        <v>292</v>
      </c>
      <c r="BW2" s="46" t="s">
        <v>293</v>
      </c>
      <c r="BZ2" s="46" t="s">
        <v>295</v>
      </c>
      <c r="CD2" t="str">
        <f ca="1">C4</f>
        <v>01/02/2007</v>
      </c>
      <c r="CE2" s="3">
        <f>-BW3</f>
        <v>-100000</v>
      </c>
    </row>
    <row r="3" spans="1:83" x14ac:dyDescent="0.25">
      <c r="B3" t="s">
        <v>273</v>
      </c>
      <c r="C3" t="s">
        <v>180</v>
      </c>
      <c r="D3" t="s">
        <v>187</v>
      </c>
      <c r="E3" s="46" t="s">
        <v>302</v>
      </c>
      <c r="F3" t="str">
        <f ca="1">INDIRECT("Dati!"&amp;F$1&amp;ROW(F3))</f>
        <v>MSCI Europe</v>
      </c>
      <c r="G3" t="s">
        <v>191</v>
      </c>
      <c r="H3" t="s">
        <v>188</v>
      </c>
      <c r="I3" t="s">
        <v>190</v>
      </c>
      <c r="J3" t="s">
        <v>189</v>
      </c>
      <c r="K3" t="s">
        <v>272</v>
      </c>
      <c r="L3" t="s">
        <v>275</v>
      </c>
      <c r="M3" t="s">
        <v>276</v>
      </c>
      <c r="N3" s="25" t="s">
        <v>277</v>
      </c>
      <c r="P3" t="str">
        <f ca="1">INDIRECT("Dati!"&amp;P$1&amp;ROW(P3))</f>
        <v>MSCI USA</v>
      </c>
      <c r="Q3" t="s">
        <v>191</v>
      </c>
      <c r="R3" t="s">
        <v>188</v>
      </c>
      <c r="S3" t="s">
        <v>190</v>
      </c>
      <c r="T3" t="s">
        <v>189</v>
      </c>
      <c r="U3" t="s">
        <v>272</v>
      </c>
      <c r="V3" t="s">
        <v>275</v>
      </c>
      <c r="X3" t="str">
        <f ca="1">INDIRECT("Dati!"&amp;X$1&amp;ROW(X3))</f>
        <v>Far East ex-Japan</v>
      </c>
      <c r="Y3" t="s">
        <v>191</v>
      </c>
      <c r="Z3" t="s">
        <v>188</v>
      </c>
      <c r="AA3" t="s">
        <v>190</v>
      </c>
      <c r="AB3" t="s">
        <v>189</v>
      </c>
      <c r="AC3" t="s">
        <v>272</v>
      </c>
      <c r="AD3" t="s">
        <v>275</v>
      </c>
      <c r="AF3" t="str">
        <f ca="1">INDIRECT("Dati!"&amp;AF$1&amp;ROW(AF3))</f>
        <v>SX600 Industrial</v>
      </c>
      <c r="AG3" t="s">
        <v>191</v>
      </c>
      <c r="AH3" t="s">
        <v>188</v>
      </c>
      <c r="AI3" t="s">
        <v>190</v>
      </c>
      <c r="AJ3" t="s">
        <v>189</v>
      </c>
      <c r="AK3" t="s">
        <v>272</v>
      </c>
      <c r="AL3" t="s">
        <v>275</v>
      </c>
      <c r="AN3" t="str">
        <f ca="1">INDIRECT("Dati!"&amp;AN$1&amp;ROW(AN3))</f>
        <v>SX600 Tecnology</v>
      </c>
      <c r="AO3" t="s">
        <v>191</v>
      </c>
      <c r="AP3" t="s">
        <v>188</v>
      </c>
      <c r="AQ3" t="s">
        <v>190</v>
      </c>
      <c r="AR3" t="s">
        <v>189</v>
      </c>
      <c r="AS3" t="s">
        <v>272</v>
      </c>
      <c r="AT3" t="s">
        <v>275</v>
      </c>
      <c r="AW3" s="8" t="s">
        <v>207</v>
      </c>
      <c r="AX3" s="8" t="s">
        <v>194</v>
      </c>
      <c r="AY3" t="s">
        <v>195</v>
      </c>
      <c r="AZ3" s="8" t="s">
        <v>209</v>
      </c>
      <c r="BG3" t="str">
        <f ca="1">F3</f>
        <v>MSCI Europe</v>
      </c>
      <c r="BH3" t="str">
        <f ca="1">P3</f>
        <v>MSCI USA</v>
      </c>
      <c r="BI3" t="str">
        <f ca="1">X3</f>
        <v>Far East ex-Japan</v>
      </c>
      <c r="BJ3" t="str">
        <f ca="1">AF3</f>
        <v>SX600 Industrial</v>
      </c>
      <c r="BK3" t="str">
        <f ca="1">AN3</f>
        <v>SX600 Tecnology</v>
      </c>
      <c r="BM3" t="str">
        <f ca="1">BG3</f>
        <v>MSCI Europe</v>
      </c>
      <c r="BN3" t="str">
        <f t="shared" ref="BN3:BQ3" ca="1" si="0">BH3</f>
        <v>MSCI USA</v>
      </c>
      <c r="BO3" t="str">
        <f t="shared" ca="1" si="0"/>
        <v>Far East ex-Japan</v>
      </c>
      <c r="BP3" t="str">
        <f t="shared" ca="1" si="0"/>
        <v>SX600 Industrial</v>
      </c>
      <c r="BQ3" t="str">
        <f t="shared" ca="1" si="0"/>
        <v>SX600 Tecnology</v>
      </c>
      <c r="BS3" s="8" t="s">
        <v>290</v>
      </c>
      <c r="BV3">
        <f>Sintesi!B3</f>
        <v>100000</v>
      </c>
      <c r="BW3">
        <f>BV3</f>
        <v>100000</v>
      </c>
      <c r="BZ3" s="10">
        <f ca="1">AVERAGE(BX4:BX124)</f>
        <v>6.5894812505341233E-3</v>
      </c>
      <c r="CA3" s="15">
        <f ca="1">BZ3*12</f>
        <v>7.9073775006409483E-2</v>
      </c>
      <c r="CD3" t="str">
        <f ca="1">CalcoliPAC!C125</f>
        <v>01/03/2017</v>
      </c>
      <c r="CE3" s="45">
        <f ca="1">BW124</f>
        <v>208515.87847372261</v>
      </c>
    </row>
    <row r="4" spans="1:83" x14ac:dyDescent="0.25">
      <c r="A4" s="38">
        <f>RigaInizio</f>
        <v>4</v>
      </c>
      <c r="B4">
        <v>1</v>
      </c>
      <c r="C4" t="str">
        <f t="shared" ref="C4:C35" ca="1" si="1">INDIRECT(FoglioDati&amp;C$1&amp;$A4)</f>
        <v>01/02/2007</v>
      </c>
      <c r="D4" s="3">
        <f>RataETF</f>
        <v>416.66666666666669</v>
      </c>
      <c r="F4">
        <f t="shared" ref="F4:F35" ca="1" si="2">INDIRECT(FoglioDati&amp;F$1&amp;$A4)</f>
        <v>92.208789716756797</v>
      </c>
      <c r="G4" s="5">
        <f>IF(N_MERCATI&lt;F$2,0, RataETF)</f>
        <v>416.66666666666669</v>
      </c>
      <c r="H4">
        <f ca="1">INT(G4/F4)</f>
        <v>4</v>
      </c>
      <c r="I4">
        <f ca="1">H4</f>
        <v>4</v>
      </c>
      <c r="J4" s="3">
        <f ca="1">I4*F5</f>
        <v>361.59447804505879</v>
      </c>
      <c r="K4" s="3">
        <f ca="1">H4*F4</f>
        <v>368.83515886702719</v>
      </c>
      <c r="L4" s="15">
        <f ca="1">K4/(RataPAC*Sintesi!$B$4)</f>
        <v>1.8441757943351358E-2</v>
      </c>
      <c r="M4" s="13" t="str">
        <f ca="1">IF($B4&lt;M$1,"",IF($B4=M$1,AVERAGE(INDIRECT("E"&amp;(ROW(B4)-M$1-1)&amp;":E"&amp;ROW(B4))),F4*M$2+((1-M$2)*M3)))</f>
        <v/>
      </c>
      <c r="N4" s="25" t="str">
        <f ca="1">IF($B4&lt;N$1,"",M4/AVERAGE(INDIRECT("E"&amp;(ROW(C4)-N$1-1)&amp;":E"&amp;ROW(C4)))-N$2)</f>
        <v/>
      </c>
      <c r="P4">
        <f t="shared" ref="P4:P35" ca="1" si="3">INDIRECT(FoglioDati&amp;P$1&amp;$A4)</f>
        <v>87.489398475263698</v>
      </c>
      <c r="Q4" s="5">
        <f>IF(N_MERCATI&lt;P$2,0, RataETF)</f>
        <v>416.66666666666669</v>
      </c>
      <c r="R4">
        <f ca="1">IF(Q4=0,0,INT(Q4/P4))</f>
        <v>4</v>
      </c>
      <c r="S4">
        <f ca="1">R4</f>
        <v>4</v>
      </c>
      <c r="T4" s="3">
        <f ca="1">S4*P5</f>
        <v>338.00038735421759</v>
      </c>
      <c r="U4" s="3">
        <f ca="1">R4*P4</f>
        <v>349.95759390105479</v>
      </c>
      <c r="V4" s="15">
        <f ca="1">U4/(RataPAC*Sintesi!$B$4)</f>
        <v>1.7497879695052738E-2</v>
      </c>
      <c r="X4">
        <f t="shared" ref="X4:X35" ca="1" si="4">INDIRECT(FoglioDati&amp;X$1&amp;$A4)</f>
        <v>29.517900319032901</v>
      </c>
      <c r="Y4" s="5">
        <f>IF(N_MERCATI&lt;X$2,0, RataETF)</f>
        <v>416.66666666666669</v>
      </c>
      <c r="Z4">
        <f ca="1">INT(Y4/X4)</f>
        <v>14</v>
      </c>
      <c r="AA4">
        <f ca="1">Z4</f>
        <v>14</v>
      </c>
      <c r="AB4" s="3">
        <f ca="1">AA4*X5</f>
        <v>406.2611735831502</v>
      </c>
      <c r="AC4" s="3">
        <f ca="1">Z4*X4</f>
        <v>413.25060446646063</v>
      </c>
      <c r="AD4" s="15">
        <f ca="1">AC4/(RataPAC*Sintesi!$B$4)</f>
        <v>2.0662530223323032E-2</v>
      </c>
      <c r="AF4">
        <f t="shared" ref="AF4:AF35" ca="1" si="5">INDIRECT(FoglioDati&amp;AF$1&amp;$A4)</f>
        <v>29.717995165556399</v>
      </c>
      <c r="AG4" s="5">
        <f>IF(N_MERCATI&lt;AF$2,0, RataETF)</f>
        <v>416.66666666666669</v>
      </c>
      <c r="AH4">
        <f ca="1">INT(AG4/AF4)</f>
        <v>14</v>
      </c>
      <c r="AI4">
        <f ca="1">AH4</f>
        <v>14</v>
      </c>
      <c r="AJ4" s="3">
        <f ca="1">AI4*AF5</f>
        <v>407.51741643888096</v>
      </c>
      <c r="AK4" s="3">
        <f ca="1">AH4*AF4</f>
        <v>416.05193231778958</v>
      </c>
      <c r="AL4" s="15">
        <f ca="1">AK4/(RataPAC*Sintesi!$B$4)</f>
        <v>2.0802596615889478E-2</v>
      </c>
      <c r="AN4">
        <f t="shared" ref="AN4:AN35" ca="1" si="6">INDIRECT(FoglioDati&amp;AN$1&amp;$A4)</f>
        <v>28.279244209920101</v>
      </c>
      <c r="AO4" s="5">
        <f>IF(N_MERCATI&lt;AN$2,0, RataETF)</f>
        <v>416.66666666666669</v>
      </c>
      <c r="AP4">
        <f ca="1">INT(AO4/AN4)</f>
        <v>14</v>
      </c>
      <c r="AQ4">
        <f ca="1">AP4</f>
        <v>14</v>
      </c>
      <c r="AR4" s="3">
        <f ca="1">AQ4*AN5</f>
        <v>382.96986168924701</v>
      </c>
      <c r="AS4" s="3">
        <f ca="1">AP4*AN4</f>
        <v>395.9094189388814</v>
      </c>
      <c r="AT4" s="15">
        <f ca="1">AS4/(RataPAC*Sintesi!$B$4)</f>
        <v>1.9795470946944071E-2</v>
      </c>
      <c r="AV4" s="5">
        <f>AO4*5</f>
        <v>2083.3333333333335</v>
      </c>
      <c r="AW4" s="3">
        <f ca="1">H4*F4+P4*R4+X4*Z4+AF4*AH4+AN4*AP4</f>
        <v>1944.0047084912135</v>
      </c>
      <c r="AX4" s="5">
        <f ca="1">AW4+BS4</f>
        <v>1969.0047084912135</v>
      </c>
      <c r="AY4" s="5">
        <f ca="1">AR4+AJ4+AB4+T4+J4</f>
        <v>1896.3433171105546</v>
      </c>
      <c r="AZ4" s="5">
        <f ca="1">AY4-AX4</f>
        <v>-72.66139138065887</v>
      </c>
      <c r="BB4" s="16">
        <f ca="1">DATEVALUE(C4)</f>
        <v>39114</v>
      </c>
      <c r="BC4" s="5">
        <f ca="1">-AW4</f>
        <v>-1944.0047084912135</v>
      </c>
      <c r="BD4" s="5">
        <f ca="1">BC4</f>
        <v>-1944.0047084912135</v>
      </c>
      <c r="BE4" s="15"/>
      <c r="BG4" s="45">
        <f t="shared" ref="BG4:BG35" ca="1" si="7">H4*F4*Comm_Perc</f>
        <v>0.73767031773405445</v>
      </c>
      <c r="BH4" s="45">
        <f t="shared" ref="BH4:BH35" ca="1" si="8">P4*R4*Comm_Perc</f>
        <v>0.6999151878021096</v>
      </c>
      <c r="BI4" s="45">
        <f t="shared" ref="BI4:BI35" ca="1" si="9">X4*Z4*Comm_Perc</f>
        <v>0.82650120893292123</v>
      </c>
      <c r="BJ4" s="45">
        <f t="shared" ref="BJ4:BJ35" ca="1" si="10">AF4*AH4*Comm_Perc</f>
        <v>0.83210386463557917</v>
      </c>
      <c r="BK4" s="45">
        <f t="shared" ref="BK4:BK35" ca="1" si="11">AN4*AP4*Comm_Perc</f>
        <v>0.79181883787776286</v>
      </c>
      <c r="BM4">
        <f t="shared" ref="BM4:BM35" ca="1" si="12">IF(BG4&lt;Comm_Min,Comm_Min,IF(BG4&gt;Comm_MAX,Comm_MAX,BG4))</f>
        <v>5</v>
      </c>
      <c r="BN4">
        <f t="shared" ref="BN4:BN35" ca="1" si="13">IF(BH4&lt;Comm_Min,Comm_Min,IF(BH4&gt;Comm_MAX,Comm_MAX,BH4))</f>
        <v>5</v>
      </c>
      <c r="BO4">
        <f t="shared" ref="BO4:BO35" ca="1" si="14">IF(BI4&lt;Comm_Min,Comm_Min,IF(BI4&gt;Comm_MAX,Comm_MAX,BI4))</f>
        <v>5</v>
      </c>
      <c r="BP4">
        <f t="shared" ref="BP4:BP35" ca="1" si="15">IF(BJ4&lt;Comm_Min,Comm_Min,IF(BJ4&gt;Comm_MAX,Comm_MAX,BJ4))</f>
        <v>5</v>
      </c>
      <c r="BQ4">
        <f t="shared" ref="BQ4:BQ35" ca="1" si="16">IF(BK4&lt;Comm_Min,Comm_Min,IF(BK4&gt;Comm_MAX,Comm_MAX,BK4))</f>
        <v>5</v>
      </c>
      <c r="BS4">
        <f ca="1">SUM(BM4:BQ4)</f>
        <v>25</v>
      </c>
      <c r="BV4" s="45">
        <f t="shared" ref="BV4:BV35" ca="1" si="17">BV3*rend_monetario/12+BV3-AW4</f>
        <v>98055.995291508792</v>
      </c>
      <c r="BW4" s="45">
        <f ca="1">BV4+AY4</f>
        <v>99952.33860861935</v>
      </c>
      <c r="BX4" s="15">
        <f t="shared" ref="BX4:BX68" ca="1" si="18">BW4/BW3-1</f>
        <v>-4.7661391380648954E-4</v>
      </c>
      <c r="BZ4" s="46" t="s">
        <v>296</v>
      </c>
    </row>
    <row r="5" spans="1:83" x14ac:dyDescent="0.25">
      <c r="A5" s="38">
        <f>A4+1</f>
        <v>5</v>
      </c>
      <c r="B5">
        <f>B4+1</f>
        <v>2</v>
      </c>
      <c r="C5" t="str">
        <f t="shared" ca="1" si="1"/>
        <v>01/03/2007</v>
      </c>
      <c r="D5" s="3">
        <f t="shared" ref="D5:D36" si="19">D4*rend_mensile+D4+RataETF</f>
        <v>833.33333333333337</v>
      </c>
      <c r="F5">
        <f t="shared" ca="1" si="2"/>
        <v>90.398619511264698</v>
      </c>
      <c r="G5" s="5">
        <f t="shared" ref="G5:G36" ca="1" si="20">IF(OR(L4&gt;=1,$B5&gt;N_RATE,N_MERCATI&lt;F$2),0,RataETF)</f>
        <v>416.66666666666669</v>
      </c>
      <c r="H5">
        <f ca="1">INT(G5/F5)</f>
        <v>4</v>
      </c>
      <c r="I5">
        <f ca="1">I4+H5</f>
        <v>8</v>
      </c>
      <c r="J5" s="3">
        <f ca="1">I5*F6</f>
        <v>743.38213200184157</v>
      </c>
      <c r="K5" s="3">
        <f ca="1">K4+H5*F5</f>
        <v>730.42963691208593</v>
      </c>
      <c r="L5" s="15">
        <f ca="1">K5/(RataPAC*Sintesi!$B$4)</f>
        <v>3.6521481845604296E-2</v>
      </c>
      <c r="M5" s="13" t="str">
        <f t="shared" ref="M5:M68" ca="1" si="21">IF($B5&lt;M$1,"",IF($B5=M$1,AVERAGE(INDIRECT("E"&amp;(ROW(B5)-M$1-1)&amp;":E"&amp;ROW(B5))),F5*M$2+((1-M$2)*M4)))</f>
        <v/>
      </c>
      <c r="N5" s="25" t="str">
        <f t="shared" ref="N5:N68" ca="1" si="22">IF($B5&lt;N$1,"",M5/AVERAGE(INDIRECT("E"&amp;(ROW(C5)-N$1-1)&amp;":E"&amp;ROW(C5)))-N$2)</f>
        <v/>
      </c>
      <c r="P5">
        <f t="shared" ca="1" si="3"/>
        <v>84.500096838554398</v>
      </c>
      <c r="Q5" s="5">
        <f t="shared" ref="Q5:Q36" ca="1" si="23">IF(OR(V4&gt;=1,$B5&gt;N_RATE,N_MERCATI&lt;P$2),0,RataETF)</f>
        <v>416.66666666666669</v>
      </c>
      <c r="R5">
        <f ca="1">INT(Q5/P5)</f>
        <v>4</v>
      </c>
      <c r="S5">
        <f ca="1">S4+R5</f>
        <v>8</v>
      </c>
      <c r="T5" s="3">
        <f ca="1">S5*P6</f>
        <v>677.41708189890562</v>
      </c>
      <c r="U5" s="3">
        <f ca="1">U4+R5*P5</f>
        <v>687.95798125527244</v>
      </c>
      <c r="V5" s="15">
        <f ca="1">U5/(RataPAC*Sintesi!$B$4)</f>
        <v>3.4397899062763623E-2</v>
      </c>
      <c r="X5">
        <f t="shared" ca="1" si="4"/>
        <v>29.018655255939301</v>
      </c>
      <c r="Y5" s="5">
        <f t="shared" ref="Y5:Y36" ca="1" si="24">IF(OR(AD4&gt;=1,$B5&gt;N_RATE,N_MERCATI&lt;X$2),0,RataETF)</f>
        <v>416.66666666666669</v>
      </c>
      <c r="Z5">
        <f ca="1">INT(Y5/X5)</f>
        <v>14</v>
      </c>
      <c r="AA5">
        <f ca="1">AA4+Z5</f>
        <v>28</v>
      </c>
      <c r="AB5" s="3">
        <f ca="1">AA5*X6</f>
        <v>840.22148291504641</v>
      </c>
      <c r="AC5" s="3">
        <f ca="1">AC4+Z5*X5</f>
        <v>819.51177804961083</v>
      </c>
      <c r="AD5" s="15">
        <f ca="1">AC5/(RataPAC*Sintesi!$B$4)</f>
        <v>4.0975588902480542E-2</v>
      </c>
      <c r="AF5">
        <f t="shared" ca="1" si="5"/>
        <v>29.108386888491498</v>
      </c>
      <c r="AG5" s="5">
        <f t="shared" ref="AG5:AG36" ca="1" si="25">IF(OR(AL4&gt;=1,$B5&gt;N_RATE,N_MERCATI&lt;AF$2),0,RataETF)</f>
        <v>416.66666666666669</v>
      </c>
      <c r="AH5">
        <f ca="1">INT(AG5/AF5)</f>
        <v>14</v>
      </c>
      <c r="AI5">
        <f ca="1">AI4+AH5</f>
        <v>28</v>
      </c>
      <c r="AJ5" s="3">
        <f ca="1">AI5*AF6</f>
        <v>840.55199363152087</v>
      </c>
      <c r="AK5" s="3">
        <f ca="1">AK4+AH5*AF5</f>
        <v>823.56934875667048</v>
      </c>
      <c r="AL5" s="15">
        <f ca="1">AK5/(RataPAC*Sintesi!$B$4)</f>
        <v>4.1178467437833523E-2</v>
      </c>
      <c r="AN5">
        <f t="shared" ca="1" si="6"/>
        <v>27.354990120660499</v>
      </c>
      <c r="AO5" s="5">
        <f t="shared" ref="AO5:AO36" ca="1" si="26">IF(OR(AT4&gt;=1,$B5&gt;N_RATE,N_MERCATI&lt;AN$2),0,RataETF)</f>
        <v>416.66666666666669</v>
      </c>
      <c r="AP5">
        <f ca="1">INT(AO5/AN5)</f>
        <v>15</v>
      </c>
      <c r="AQ5">
        <f ca="1">AQ4+AP5</f>
        <v>29</v>
      </c>
      <c r="AR5" s="3">
        <f ca="1">AQ5*AN6</f>
        <v>805.54974391183873</v>
      </c>
      <c r="AS5" s="3">
        <f ca="1">AS4+AP5*AN5</f>
        <v>806.23427074878896</v>
      </c>
      <c r="AT5" s="15">
        <f ca="1">AS5/(RataPAC*Sintesi!$B$4)</f>
        <v>4.0311713537439446E-2</v>
      </c>
      <c r="AW5" s="3">
        <f t="shared" ref="AW5:AW68" ca="1" si="27">H5*F5+P5*R5+X5*Z5+AF5*AH5+AN5*AP5</f>
        <v>1923.698307231215</v>
      </c>
      <c r="AX5" s="5">
        <f ca="1">AX4+AW5+BS5</f>
        <v>3917.7030157224285</v>
      </c>
      <c r="AY5" s="5">
        <f t="shared" ref="AY5:AY68" ca="1" si="28">AR5+AJ5+AB5+T5+J5</f>
        <v>3907.122434359153</v>
      </c>
      <c r="AZ5" s="5">
        <f ca="1">AY5-AX5</f>
        <v>-10.580581363275542</v>
      </c>
      <c r="BB5" s="16">
        <f t="shared" ref="BB5:BB68" ca="1" si="29">DATEVALUE(C5)</f>
        <v>39142</v>
      </c>
      <c r="BC5" s="5">
        <f t="shared" ref="BC5:BC68" ca="1" si="30">-AW5</f>
        <v>-1923.698307231215</v>
      </c>
      <c r="BD5" s="5">
        <f t="shared" ref="BD5:BD63" ca="1" si="31">BC5</f>
        <v>-1923.698307231215</v>
      </c>
      <c r="BG5" s="45">
        <f t="shared" ca="1" si="7"/>
        <v>0.72318895609011757</v>
      </c>
      <c r="BH5" s="45">
        <f t="shared" ca="1" si="8"/>
        <v>0.67600077470843523</v>
      </c>
      <c r="BI5" s="45">
        <f t="shared" ca="1" si="9"/>
        <v>0.81252234716630045</v>
      </c>
      <c r="BJ5" s="45">
        <f t="shared" ca="1" si="10"/>
        <v>0.81503483287776191</v>
      </c>
      <c r="BK5" s="45">
        <f t="shared" ca="1" si="11"/>
        <v>0.82064970361981504</v>
      </c>
      <c r="BM5">
        <f t="shared" ca="1" si="12"/>
        <v>5</v>
      </c>
      <c r="BN5">
        <f t="shared" ca="1" si="13"/>
        <v>5</v>
      </c>
      <c r="BO5">
        <f t="shared" ca="1" si="14"/>
        <v>5</v>
      </c>
      <c r="BP5">
        <f t="shared" ca="1" si="15"/>
        <v>5</v>
      </c>
      <c r="BQ5">
        <f t="shared" ca="1" si="16"/>
        <v>5</v>
      </c>
      <c r="BS5">
        <f t="shared" ref="BS5:BS68" ca="1" si="32">SUM(BM5:BQ5)</f>
        <v>25</v>
      </c>
      <c r="BV5" s="45">
        <f t="shared" ca="1" si="17"/>
        <v>96132.296984277578</v>
      </c>
      <c r="BW5" s="45">
        <f t="shared" ref="BW5:BW68" ca="1" si="33">BV5+AY5</f>
        <v>100039.41941863674</v>
      </c>
      <c r="BX5" s="15">
        <f t="shared" ca="1" si="18"/>
        <v>8.7122333733846702E-4</v>
      </c>
      <c r="BZ5" s="15">
        <f ca="1">STDEV(BX5:BX124)</f>
        <v>3.1727301439797073E-2</v>
      </c>
      <c r="CA5" s="15">
        <f ca="1">BZ5*SQRT(12)</f>
        <v>0.10990659616156344</v>
      </c>
    </row>
    <row r="6" spans="1:83" x14ac:dyDescent="0.25">
      <c r="A6" s="38">
        <f t="shared" ref="A6:A69" si="34">A5+1</f>
        <v>6</v>
      </c>
      <c r="B6">
        <f t="shared" ref="B6:B69" si="35">B5+1</f>
        <v>3</v>
      </c>
      <c r="C6" t="str">
        <f t="shared" ca="1" si="1"/>
        <v>30/03/2007</v>
      </c>
      <c r="D6" s="3">
        <f t="shared" si="19"/>
        <v>1250</v>
      </c>
      <c r="F6">
        <f t="shared" ca="1" si="2"/>
        <v>92.922766500230196</v>
      </c>
      <c r="G6" s="5">
        <f t="shared" ca="1" si="20"/>
        <v>416.66666666666669</v>
      </c>
      <c r="H6">
        <f t="shared" ref="H6:H27" ca="1" si="36">INT(G6/F6)</f>
        <v>4</v>
      </c>
      <c r="I6">
        <f t="shared" ref="I6:I27" ca="1" si="37">I5+H6</f>
        <v>12</v>
      </c>
      <c r="J6" s="3">
        <f t="shared" ref="J6:J27" ca="1" si="38">I6*F7</f>
        <v>1154.8785694003957</v>
      </c>
      <c r="K6" s="3">
        <f t="shared" ref="K6:K69" ca="1" si="39">K5+H6*F6</f>
        <v>1102.1207029130067</v>
      </c>
      <c r="L6" s="15">
        <f ca="1">K6/(RataPAC*Sintesi!$B$4)</f>
        <v>5.510603514565033E-2</v>
      </c>
      <c r="M6" s="13" t="str">
        <f t="shared" ca="1" si="21"/>
        <v/>
      </c>
      <c r="N6" s="25" t="str">
        <f t="shared" ca="1" si="22"/>
        <v/>
      </c>
      <c r="P6">
        <f t="shared" ca="1" si="3"/>
        <v>84.677135237363203</v>
      </c>
      <c r="Q6" s="5">
        <f t="shared" ca="1" si="23"/>
        <v>416.66666666666669</v>
      </c>
      <c r="R6">
        <f t="shared" ref="R6:R69" ca="1" si="40">INT(Q6/P6)</f>
        <v>4</v>
      </c>
      <c r="S6">
        <f t="shared" ref="S6:S69" ca="1" si="41">S5+R6</f>
        <v>12</v>
      </c>
      <c r="T6" s="3">
        <f t="shared" ref="T6:T69" ca="1" si="42">S6*P7</f>
        <v>1041.8633659933164</v>
      </c>
      <c r="U6" s="3">
        <f t="shared" ref="U6:U69" ca="1" si="43">U5+R6*P6</f>
        <v>1026.6665222047252</v>
      </c>
      <c r="V6" s="15">
        <f ca="1">U6/(RataPAC*Sintesi!$B$4)</f>
        <v>5.1333326110236263E-2</v>
      </c>
      <c r="X6">
        <f t="shared" ca="1" si="4"/>
        <v>30.007910104108799</v>
      </c>
      <c r="Y6" s="5">
        <f t="shared" ca="1" si="24"/>
        <v>416.66666666666669</v>
      </c>
      <c r="Z6">
        <f t="shared" ref="Z6:Z69" ca="1" si="44">INT(Y6/X6)</f>
        <v>13</v>
      </c>
      <c r="AA6">
        <f t="shared" ref="AA6:AA69" ca="1" si="45">AA5+Z6</f>
        <v>41</v>
      </c>
      <c r="AB6" s="3">
        <f t="shared" ref="AB6:AB69" ca="1" si="46">AA6*X7</f>
        <v>1276.3539081574268</v>
      </c>
      <c r="AC6" s="3">
        <f t="shared" ref="AC6:AC69" ca="1" si="47">AC5+Z6*X6</f>
        <v>1209.6146094030253</v>
      </c>
      <c r="AD6" s="15">
        <f ca="1">AC6/(RataPAC*Sintesi!$B$4)</f>
        <v>6.0480730470151262E-2</v>
      </c>
      <c r="AF6">
        <f t="shared" ca="1" si="5"/>
        <v>30.019714058268601</v>
      </c>
      <c r="AG6" s="5">
        <f t="shared" ca="1" si="25"/>
        <v>416.66666666666669</v>
      </c>
      <c r="AH6">
        <f t="shared" ref="AH6:AH69" ca="1" si="48">INT(AG6/AF6)</f>
        <v>13</v>
      </c>
      <c r="AI6">
        <f t="shared" ref="AI6:AI69" ca="1" si="49">AI5+AH6</f>
        <v>41</v>
      </c>
      <c r="AJ6" s="3">
        <f t="shared" ref="AJ6:AJ69" ca="1" si="50">AI6*AF7</f>
        <v>1317.0332746920101</v>
      </c>
      <c r="AK6" s="3">
        <f t="shared" ref="AK6:AK69" ca="1" si="51">AK5+AH6*AF6</f>
        <v>1213.8256315141623</v>
      </c>
      <c r="AL6" s="15">
        <f ca="1">AK6/(RataPAC*Sintesi!$B$4)</f>
        <v>6.0691281575708113E-2</v>
      </c>
      <c r="AN6">
        <f t="shared" ca="1" si="6"/>
        <v>27.777577376270301</v>
      </c>
      <c r="AO6" s="5">
        <f t="shared" ca="1" si="26"/>
        <v>416.66666666666669</v>
      </c>
      <c r="AP6">
        <f t="shared" ref="AP6:AP69" ca="1" si="52">INT(AO6/AN6)</f>
        <v>15</v>
      </c>
      <c r="AQ6">
        <f t="shared" ref="AQ6:AQ69" ca="1" si="53">AQ5+AP6</f>
        <v>44</v>
      </c>
      <c r="AR6" s="3">
        <f t="shared" ref="AR6:AR69" ca="1" si="54">AQ6*AN7</f>
        <v>1286.8802225776992</v>
      </c>
      <c r="AS6" s="3">
        <f t="shared" ref="AS6:AS69" ca="1" si="55">AS5+AP6*AN6</f>
        <v>1222.8979313928435</v>
      </c>
      <c r="AT6" s="15">
        <f ca="1">AS6/(RataPAC*Sintesi!$B$4)</f>
        <v>6.1144896569642171E-2</v>
      </c>
      <c r="AW6" s="3">
        <f t="shared" ca="1" si="27"/>
        <v>1907.4223817053344</v>
      </c>
      <c r="AX6" s="5">
        <f t="shared" ref="AX6:AX69" ca="1" si="56">AX5+AW6+BS6</f>
        <v>5850.1253974277624</v>
      </c>
      <c r="AY6" s="5">
        <f t="shared" ca="1" si="28"/>
        <v>6077.0093408208477</v>
      </c>
      <c r="AZ6" s="5">
        <f t="shared" ref="AZ6:AZ69" ca="1" si="57">AY6-AX6</f>
        <v>226.88394339308525</v>
      </c>
      <c r="BB6" s="16">
        <f t="shared" ca="1" si="29"/>
        <v>39171</v>
      </c>
      <c r="BC6" s="5">
        <f t="shared" ca="1" si="30"/>
        <v>-1907.4223817053344</v>
      </c>
      <c r="BD6" s="5">
        <f t="shared" ca="1" si="31"/>
        <v>-1907.4223817053344</v>
      </c>
      <c r="BG6" s="45">
        <f t="shared" ca="1" si="7"/>
        <v>0.74338213200184156</v>
      </c>
      <c r="BH6" s="45">
        <f t="shared" ca="1" si="8"/>
        <v>0.67741708189890559</v>
      </c>
      <c r="BI6" s="45">
        <f t="shared" ca="1" si="9"/>
        <v>0.78020566270682878</v>
      </c>
      <c r="BJ6" s="45">
        <f t="shared" ca="1" si="10"/>
        <v>0.7805125655149836</v>
      </c>
      <c r="BK6" s="45">
        <f t="shared" ca="1" si="11"/>
        <v>0.83332732128810905</v>
      </c>
      <c r="BM6">
        <f t="shared" ca="1" si="12"/>
        <v>5</v>
      </c>
      <c r="BN6">
        <f t="shared" ca="1" si="13"/>
        <v>5</v>
      </c>
      <c r="BO6">
        <f t="shared" ca="1" si="14"/>
        <v>5</v>
      </c>
      <c r="BP6">
        <f t="shared" ca="1" si="15"/>
        <v>5</v>
      </c>
      <c r="BQ6">
        <f t="shared" ca="1" si="16"/>
        <v>5</v>
      </c>
      <c r="BS6">
        <f t="shared" ca="1" si="32"/>
        <v>25</v>
      </c>
      <c r="BV6" s="45">
        <f t="shared" ca="1" si="17"/>
        <v>94224.87460257225</v>
      </c>
      <c r="BW6" s="45">
        <f t="shared" ca="1" si="33"/>
        <v>100301.8839433931</v>
      </c>
      <c r="BX6" s="15">
        <f t="shared" ca="1" si="18"/>
        <v>2.6236110353461406E-3</v>
      </c>
      <c r="BZ6" s="46" t="s">
        <v>269</v>
      </c>
    </row>
    <row r="7" spans="1:83" x14ac:dyDescent="0.25">
      <c r="A7" s="38">
        <f t="shared" si="34"/>
        <v>7</v>
      </c>
      <c r="B7">
        <f t="shared" si="35"/>
        <v>4</v>
      </c>
      <c r="C7" t="str">
        <f t="shared" ca="1" si="1"/>
        <v>30/04/2007</v>
      </c>
      <c r="D7" s="3">
        <f t="shared" si="19"/>
        <v>1666.6666666666667</v>
      </c>
      <c r="F7">
        <f t="shared" ca="1" si="2"/>
        <v>96.239880783366303</v>
      </c>
      <c r="G7" s="5">
        <f t="shared" ca="1" si="20"/>
        <v>416.66666666666669</v>
      </c>
      <c r="H7">
        <f t="shared" ca="1" si="36"/>
        <v>4</v>
      </c>
      <c r="I7">
        <f t="shared" ca="1" si="37"/>
        <v>16</v>
      </c>
      <c r="J7" s="3">
        <f t="shared" ca="1" si="38"/>
        <v>1593.5510830466303</v>
      </c>
      <c r="K7" s="3">
        <f t="shared" ca="1" si="39"/>
        <v>1487.0802260464718</v>
      </c>
      <c r="L7" s="15">
        <f ca="1">K7/(RataPAC*Sintesi!$B$4)</f>
        <v>7.4354011302323594E-2</v>
      </c>
      <c r="M7" s="13" t="e">
        <f t="shared" ca="1" si="21"/>
        <v>#DIV/0!</v>
      </c>
      <c r="N7" s="25" t="str">
        <f t="shared" ca="1" si="22"/>
        <v/>
      </c>
      <c r="P7">
        <f t="shared" ca="1" si="3"/>
        <v>86.821947166109695</v>
      </c>
      <c r="Q7" s="5">
        <f t="shared" ca="1" si="23"/>
        <v>416.66666666666669</v>
      </c>
      <c r="R7">
        <f t="shared" ca="1" si="40"/>
        <v>4</v>
      </c>
      <c r="S7">
        <f t="shared" ca="1" si="41"/>
        <v>16</v>
      </c>
      <c r="T7" s="3">
        <f t="shared" ca="1" si="42"/>
        <v>1445.5426829153407</v>
      </c>
      <c r="U7" s="3">
        <f t="shared" ca="1" si="43"/>
        <v>1373.9543108691639</v>
      </c>
      <c r="V7" s="15">
        <f ca="1">U7/(RataPAC*Sintesi!$B$4)</f>
        <v>6.8697715543458202E-2</v>
      </c>
      <c r="X7">
        <f t="shared" ca="1" si="4"/>
        <v>31.130583125790899</v>
      </c>
      <c r="Y7" s="5">
        <f t="shared" ca="1" si="24"/>
        <v>416.66666666666669</v>
      </c>
      <c r="Z7">
        <f t="shared" ca="1" si="44"/>
        <v>13</v>
      </c>
      <c r="AA7">
        <f t="shared" ca="1" si="45"/>
        <v>54</v>
      </c>
      <c r="AB7" s="3">
        <f t="shared" ca="1" si="46"/>
        <v>1796.2316375232256</v>
      </c>
      <c r="AC7" s="3">
        <f t="shared" ca="1" si="47"/>
        <v>1614.3121900383069</v>
      </c>
      <c r="AD7" s="15">
        <f ca="1">AC7/(RataPAC*Sintesi!$B$4)</f>
        <v>8.071560950191535E-2</v>
      </c>
      <c r="AF7">
        <f t="shared" ca="1" si="5"/>
        <v>32.1227627973661</v>
      </c>
      <c r="AG7" s="5">
        <f t="shared" ca="1" si="25"/>
        <v>416.66666666666669</v>
      </c>
      <c r="AH7">
        <f t="shared" ca="1" si="48"/>
        <v>12</v>
      </c>
      <c r="AI7">
        <f t="shared" ca="1" si="49"/>
        <v>53</v>
      </c>
      <c r="AJ7" s="3">
        <f t="shared" ca="1" si="50"/>
        <v>1796.1541650367396</v>
      </c>
      <c r="AK7" s="3">
        <f t="shared" ca="1" si="51"/>
        <v>1599.2987850825555</v>
      </c>
      <c r="AL7" s="15">
        <f ca="1">AK7/(RataPAC*Sintesi!$B$4)</f>
        <v>7.9964939254127773E-2</v>
      </c>
      <c r="AN7">
        <f t="shared" ca="1" si="6"/>
        <v>29.247277785856799</v>
      </c>
      <c r="AO7" s="5">
        <f t="shared" ca="1" si="26"/>
        <v>416.66666666666669</v>
      </c>
      <c r="AP7">
        <f t="shared" ca="1" si="52"/>
        <v>14</v>
      </c>
      <c r="AQ7">
        <f t="shared" ca="1" si="53"/>
        <v>58</v>
      </c>
      <c r="AR7" s="3">
        <f t="shared" ca="1" si="54"/>
        <v>1764.6441938404928</v>
      </c>
      <c r="AS7" s="3">
        <f t="shared" ca="1" si="55"/>
        <v>1632.3598203948386</v>
      </c>
      <c r="AT7" s="15">
        <f ca="1">AS7/(RataPAC*Sintesi!$B$4)</f>
        <v>8.1617991019741931E-2</v>
      </c>
      <c r="AW7" s="3">
        <f t="shared" ca="1" si="27"/>
        <v>1931.879935003574</v>
      </c>
      <c r="AX7" s="5">
        <f t="shared" ca="1" si="56"/>
        <v>7807.0053324313367</v>
      </c>
      <c r="AY7" s="5">
        <f t="shared" ca="1" si="28"/>
        <v>8396.1237623624293</v>
      </c>
      <c r="AZ7" s="5">
        <f t="shared" ca="1" si="57"/>
        <v>589.11842993109258</v>
      </c>
      <c r="BB7" s="16">
        <f t="shared" ca="1" si="29"/>
        <v>39202</v>
      </c>
      <c r="BC7" s="5">
        <f t="shared" ca="1" si="30"/>
        <v>-1931.879935003574</v>
      </c>
      <c r="BD7" s="5">
        <f t="shared" ca="1" si="31"/>
        <v>-1931.879935003574</v>
      </c>
      <c r="BG7" s="45">
        <f t="shared" ca="1" si="7"/>
        <v>0.76991904626693042</v>
      </c>
      <c r="BH7" s="45">
        <f t="shared" ca="1" si="8"/>
        <v>0.69457557732887754</v>
      </c>
      <c r="BI7" s="45">
        <f t="shared" ca="1" si="9"/>
        <v>0.80939516127056332</v>
      </c>
      <c r="BJ7" s="45">
        <f t="shared" ca="1" si="10"/>
        <v>0.77094630713678636</v>
      </c>
      <c r="BK7" s="45">
        <f t="shared" ca="1" si="11"/>
        <v>0.81892377800399041</v>
      </c>
      <c r="BM7">
        <f t="shared" ca="1" si="12"/>
        <v>5</v>
      </c>
      <c r="BN7">
        <f t="shared" ca="1" si="13"/>
        <v>5</v>
      </c>
      <c r="BO7">
        <f t="shared" ca="1" si="14"/>
        <v>5</v>
      </c>
      <c r="BP7">
        <f t="shared" ca="1" si="15"/>
        <v>5</v>
      </c>
      <c r="BQ7">
        <f t="shared" ca="1" si="16"/>
        <v>5</v>
      </c>
      <c r="BS7">
        <f t="shared" ca="1" si="32"/>
        <v>25</v>
      </c>
      <c r="BV7" s="45">
        <f t="shared" ca="1" si="17"/>
        <v>92292.994667568681</v>
      </c>
      <c r="BW7" s="45">
        <f t="shared" ca="1" si="33"/>
        <v>100689.11842993111</v>
      </c>
      <c r="BX7" s="15">
        <f t="shared" ca="1" si="18"/>
        <v>3.8606900619788664E-3</v>
      </c>
      <c r="BZ7" s="15">
        <f ca="1">XIRR(CE2:CE3,CD2:CD3)</f>
        <v>7.5586012005805989E-2</v>
      </c>
      <c r="CB7" s="15">
        <f ca="1">XIRR(CE7:CE8,CD7:CD8)</f>
        <v>3.6377796530723566E-2</v>
      </c>
      <c r="CD7" t="str">
        <f ca="1">C4</f>
        <v>01/02/2007</v>
      </c>
      <c r="CE7" s="3">
        <f>-BW3</f>
        <v>-100000</v>
      </c>
    </row>
    <row r="8" spans="1:83" x14ac:dyDescent="0.25">
      <c r="A8" s="38">
        <f t="shared" si="34"/>
        <v>8</v>
      </c>
      <c r="B8">
        <f t="shared" si="35"/>
        <v>5</v>
      </c>
      <c r="C8" t="str">
        <f t="shared" ca="1" si="1"/>
        <v>01/06/2007</v>
      </c>
      <c r="D8" s="3">
        <f t="shared" si="19"/>
        <v>2083.3333333333335</v>
      </c>
      <c r="F8">
        <f t="shared" ca="1" si="2"/>
        <v>99.596942690414394</v>
      </c>
      <c r="G8" s="5">
        <f t="shared" ca="1" si="20"/>
        <v>416.66666666666669</v>
      </c>
      <c r="H8">
        <f t="shared" ca="1" si="36"/>
        <v>4</v>
      </c>
      <c r="I8">
        <f t="shared" ca="1" si="37"/>
        <v>20</v>
      </c>
      <c r="J8" s="3">
        <f t="shared" ca="1" si="38"/>
        <v>1974.4273187407798</v>
      </c>
      <c r="K8" s="3">
        <f t="shared" ca="1" si="39"/>
        <v>1885.4679968081293</v>
      </c>
      <c r="L8" s="15">
        <f ca="1">K8/(RataPAC*Sintesi!$B$4)</f>
        <v>9.427339984040646E-2</v>
      </c>
      <c r="M8" s="13" t="e">
        <f t="shared" ca="1" si="21"/>
        <v>#DIV/0!</v>
      </c>
      <c r="N8" s="25" t="str">
        <f t="shared" ca="1" si="22"/>
        <v/>
      </c>
      <c r="P8">
        <f t="shared" ca="1" si="3"/>
        <v>90.346417682208795</v>
      </c>
      <c r="Q8" s="5">
        <f t="shared" ca="1" si="23"/>
        <v>416.66666666666669</v>
      </c>
      <c r="R8">
        <f t="shared" ca="1" si="40"/>
        <v>4</v>
      </c>
      <c r="S8">
        <f t="shared" ca="1" si="41"/>
        <v>20</v>
      </c>
      <c r="T8" s="3">
        <f t="shared" ca="1" si="42"/>
        <v>1778.476462934676</v>
      </c>
      <c r="U8" s="3">
        <f t="shared" ca="1" si="43"/>
        <v>1735.3399815979992</v>
      </c>
      <c r="V8" s="15">
        <f ca="1">U8/(RataPAC*Sintesi!$B$4)</f>
        <v>8.6766999079899959E-2</v>
      </c>
      <c r="X8">
        <f t="shared" ca="1" si="4"/>
        <v>33.263548843022697</v>
      </c>
      <c r="Y8" s="5">
        <f t="shared" ca="1" si="24"/>
        <v>416.66666666666669</v>
      </c>
      <c r="Z8">
        <f t="shared" ca="1" si="44"/>
        <v>12</v>
      </c>
      <c r="AA8">
        <f t="shared" ca="1" si="45"/>
        <v>66</v>
      </c>
      <c r="AB8" s="3">
        <f t="shared" ca="1" si="46"/>
        <v>2292.4279849475333</v>
      </c>
      <c r="AC8" s="3">
        <f t="shared" ca="1" si="47"/>
        <v>2013.4747761545791</v>
      </c>
      <c r="AD8" s="15">
        <f ca="1">AC8/(RataPAC*Sintesi!$B$4)</f>
        <v>0.10067373880772895</v>
      </c>
      <c r="AF8">
        <f t="shared" ca="1" si="5"/>
        <v>33.889701227108297</v>
      </c>
      <c r="AG8" s="5">
        <f t="shared" ca="1" si="25"/>
        <v>416.66666666666669</v>
      </c>
      <c r="AH8">
        <f t="shared" ca="1" si="48"/>
        <v>12</v>
      </c>
      <c r="AI8">
        <f t="shared" ca="1" si="49"/>
        <v>65</v>
      </c>
      <c r="AJ8" s="3">
        <f t="shared" ca="1" si="50"/>
        <v>2214.7745644998608</v>
      </c>
      <c r="AK8" s="3">
        <f t="shared" ca="1" si="51"/>
        <v>2005.975199807855</v>
      </c>
      <c r="AL8" s="15">
        <f ca="1">AK8/(RataPAC*Sintesi!$B$4)</f>
        <v>0.10029875999039276</v>
      </c>
      <c r="AN8">
        <f t="shared" ca="1" si="6"/>
        <v>30.424899893801602</v>
      </c>
      <c r="AO8" s="5">
        <f t="shared" ca="1" si="26"/>
        <v>416.66666666666669</v>
      </c>
      <c r="AP8">
        <f t="shared" ca="1" si="52"/>
        <v>13</v>
      </c>
      <c r="AQ8">
        <f t="shared" ca="1" si="53"/>
        <v>71</v>
      </c>
      <c r="AR8" s="3">
        <f t="shared" ca="1" si="54"/>
        <v>2219.4947191151973</v>
      </c>
      <c r="AS8" s="3">
        <f t="shared" ca="1" si="55"/>
        <v>2027.8835190142595</v>
      </c>
      <c r="AT8" s="15">
        <f ca="1">AS8/(RataPAC*Sintesi!$B$4)</f>
        <v>0.10139417595071297</v>
      </c>
      <c r="AW8" s="3">
        <f t="shared" ca="1" si="27"/>
        <v>1961.1361409514855</v>
      </c>
      <c r="AX8" s="5">
        <f t="shared" ca="1" si="56"/>
        <v>9793.1414733828224</v>
      </c>
      <c r="AY8" s="5">
        <f t="shared" ca="1" si="28"/>
        <v>10479.601050238047</v>
      </c>
      <c r="AZ8" s="5">
        <f t="shared" ca="1" si="57"/>
        <v>686.45957685522444</v>
      </c>
      <c r="BB8" s="16">
        <f t="shared" ca="1" si="29"/>
        <v>39234</v>
      </c>
      <c r="BC8" s="5">
        <f t="shared" ca="1" si="30"/>
        <v>-1961.1361409514855</v>
      </c>
      <c r="BD8" s="5">
        <f t="shared" ca="1" si="31"/>
        <v>-1961.1361409514855</v>
      </c>
      <c r="BG8" s="45">
        <f t="shared" ca="1" si="7"/>
        <v>0.7967755415233152</v>
      </c>
      <c r="BH8" s="45">
        <f t="shared" ca="1" si="8"/>
        <v>0.72277134145767041</v>
      </c>
      <c r="BI8" s="45">
        <f t="shared" ca="1" si="9"/>
        <v>0.79832517223254473</v>
      </c>
      <c r="BJ8" s="45">
        <f t="shared" ca="1" si="10"/>
        <v>0.81335282945059906</v>
      </c>
      <c r="BK8" s="45">
        <f t="shared" ca="1" si="11"/>
        <v>0.79104739723884165</v>
      </c>
      <c r="BM8">
        <f t="shared" ca="1" si="12"/>
        <v>5</v>
      </c>
      <c r="BN8">
        <f t="shared" ca="1" si="13"/>
        <v>5</v>
      </c>
      <c r="BO8">
        <f t="shared" ca="1" si="14"/>
        <v>5</v>
      </c>
      <c r="BP8">
        <f t="shared" ca="1" si="15"/>
        <v>5</v>
      </c>
      <c r="BQ8">
        <f t="shared" ca="1" si="16"/>
        <v>5</v>
      </c>
      <c r="BS8">
        <f t="shared" ca="1" si="32"/>
        <v>25</v>
      </c>
      <c r="BV8" s="45">
        <f t="shared" ca="1" si="17"/>
        <v>90331.858526617201</v>
      </c>
      <c r="BW8" s="45">
        <f t="shared" ca="1" si="33"/>
        <v>100811.45957685525</v>
      </c>
      <c r="BX8" s="15">
        <f t="shared" ca="1" si="18"/>
        <v>1.2150384155888982E-3</v>
      </c>
      <c r="CD8" t="str">
        <f ca="1">CalcoliPAC!C65</f>
        <v>01/03/2012</v>
      </c>
      <c r="CE8" s="45">
        <f ca="1">BW65</f>
        <v>119912.91601956465</v>
      </c>
    </row>
    <row r="9" spans="1:83" x14ac:dyDescent="0.25">
      <c r="A9" s="38">
        <f t="shared" si="34"/>
        <v>9</v>
      </c>
      <c r="B9">
        <f t="shared" si="35"/>
        <v>6</v>
      </c>
      <c r="C9" t="str">
        <f t="shared" ca="1" si="1"/>
        <v>29/06/2007</v>
      </c>
      <c r="D9" s="3">
        <f t="shared" si="19"/>
        <v>2500</v>
      </c>
      <c r="F9">
        <f t="shared" ca="1" si="2"/>
        <v>98.721365937038996</v>
      </c>
      <c r="G9" s="5">
        <f t="shared" ca="1" si="20"/>
        <v>416.66666666666669</v>
      </c>
      <c r="H9">
        <f t="shared" ca="1" si="36"/>
        <v>4</v>
      </c>
      <c r="I9">
        <f t="shared" ca="1" si="37"/>
        <v>24</v>
      </c>
      <c r="J9" s="3">
        <f t="shared" ca="1" si="38"/>
        <v>2302.4346140664165</v>
      </c>
      <c r="K9" s="3">
        <f t="shared" ca="1" si="39"/>
        <v>2280.3534605562854</v>
      </c>
      <c r="L9" s="15">
        <f ca="1">K9/(RataPAC*Sintesi!$B$4)</f>
        <v>0.11401767302781426</v>
      </c>
      <c r="M9" s="13" t="e">
        <f t="shared" ca="1" si="21"/>
        <v>#DIV/0!</v>
      </c>
      <c r="N9" s="25" t="str">
        <f t="shared" ca="1" si="22"/>
        <v/>
      </c>
      <c r="P9">
        <f t="shared" ca="1" si="3"/>
        <v>88.923823146733795</v>
      </c>
      <c r="Q9" s="5">
        <f t="shared" ca="1" si="23"/>
        <v>416.66666666666669</v>
      </c>
      <c r="R9">
        <f t="shared" ca="1" si="40"/>
        <v>4</v>
      </c>
      <c r="S9">
        <f t="shared" ca="1" si="41"/>
        <v>24</v>
      </c>
      <c r="T9" s="3">
        <f t="shared" ca="1" si="42"/>
        <v>2032.1043203713489</v>
      </c>
      <c r="U9" s="3">
        <f t="shared" ca="1" si="43"/>
        <v>2091.0352741849342</v>
      </c>
      <c r="V9" s="15">
        <f ca="1">U9/(RataPAC*Sintesi!$B$4)</f>
        <v>0.10455176370924671</v>
      </c>
      <c r="X9">
        <f t="shared" ca="1" si="4"/>
        <v>34.733757347689902</v>
      </c>
      <c r="Y9" s="5">
        <f t="shared" ca="1" si="24"/>
        <v>416.66666666666669</v>
      </c>
      <c r="Z9">
        <f t="shared" ca="1" si="44"/>
        <v>11</v>
      </c>
      <c r="AA9">
        <f t="shared" ca="1" si="45"/>
        <v>77</v>
      </c>
      <c r="AB9" s="3">
        <f t="shared" ca="1" si="46"/>
        <v>2869.9766295960835</v>
      </c>
      <c r="AC9" s="3">
        <f t="shared" ca="1" si="47"/>
        <v>2395.5461069791681</v>
      </c>
      <c r="AD9" s="15">
        <f ca="1">AC9/(RataPAC*Sintesi!$B$4)</f>
        <v>0.1197773053489584</v>
      </c>
      <c r="AF9">
        <f t="shared" ca="1" si="5"/>
        <v>34.073454838459398</v>
      </c>
      <c r="AG9" s="5">
        <f t="shared" ca="1" si="25"/>
        <v>416.66666666666669</v>
      </c>
      <c r="AH9">
        <f t="shared" ca="1" si="48"/>
        <v>12</v>
      </c>
      <c r="AI9">
        <f t="shared" ca="1" si="49"/>
        <v>77</v>
      </c>
      <c r="AJ9" s="3">
        <f t="shared" ca="1" si="50"/>
        <v>2537.483201209749</v>
      </c>
      <c r="AK9" s="3">
        <f t="shared" ca="1" si="51"/>
        <v>2414.8566578693676</v>
      </c>
      <c r="AL9" s="15">
        <f ca="1">AK9/(RataPAC*Sintesi!$B$4)</f>
        <v>0.12074283289346838</v>
      </c>
      <c r="AN9">
        <f t="shared" ca="1" si="6"/>
        <v>31.260489001622499</v>
      </c>
      <c r="AO9" s="5">
        <f t="shared" ca="1" si="26"/>
        <v>416.66666666666669</v>
      </c>
      <c r="AP9">
        <f t="shared" ca="1" si="52"/>
        <v>13</v>
      </c>
      <c r="AQ9">
        <f t="shared" ca="1" si="53"/>
        <v>84</v>
      </c>
      <c r="AR9" s="3">
        <f t="shared" ca="1" si="54"/>
        <v>2563.8130084436352</v>
      </c>
      <c r="AS9" s="3">
        <f t="shared" ca="1" si="55"/>
        <v>2434.2698760353519</v>
      </c>
      <c r="AT9" s="15">
        <f ca="1">AS9/(RataPAC*Sintesi!$B$4)</f>
        <v>0.12171349380176759</v>
      </c>
      <c r="AW9" s="3">
        <f t="shared" ca="1" si="27"/>
        <v>1947.9199022422852</v>
      </c>
      <c r="AX9" s="5">
        <f t="shared" ca="1" si="56"/>
        <v>11766.061375625108</v>
      </c>
      <c r="AY9" s="5">
        <f t="shared" ca="1" si="28"/>
        <v>12305.811773687234</v>
      </c>
      <c r="AZ9" s="5">
        <f t="shared" ca="1" si="57"/>
        <v>539.7503980621259</v>
      </c>
      <c r="BB9" s="16">
        <f t="shared" ca="1" si="29"/>
        <v>39262</v>
      </c>
      <c r="BC9" s="5">
        <f t="shared" ca="1" si="30"/>
        <v>-1947.9199022422852</v>
      </c>
      <c r="BD9" s="5">
        <f t="shared" ca="1" si="31"/>
        <v>-1947.9199022422852</v>
      </c>
      <c r="BG9" s="45">
        <f t="shared" ca="1" si="7"/>
        <v>0.78977092749631195</v>
      </c>
      <c r="BH9" s="45">
        <f t="shared" ca="1" si="8"/>
        <v>0.71139058517387033</v>
      </c>
      <c r="BI9" s="45">
        <f t="shared" ca="1" si="9"/>
        <v>0.76414266164917788</v>
      </c>
      <c r="BJ9" s="45">
        <f t="shared" ca="1" si="10"/>
        <v>0.81776291612302554</v>
      </c>
      <c r="BK9" s="45">
        <f t="shared" ca="1" si="11"/>
        <v>0.81277271404218498</v>
      </c>
      <c r="BM9">
        <f t="shared" ca="1" si="12"/>
        <v>5</v>
      </c>
      <c r="BN9">
        <f t="shared" ca="1" si="13"/>
        <v>5</v>
      </c>
      <c r="BO9">
        <f t="shared" ca="1" si="14"/>
        <v>5</v>
      </c>
      <c r="BP9">
        <f t="shared" ca="1" si="15"/>
        <v>5</v>
      </c>
      <c r="BQ9">
        <f t="shared" ca="1" si="16"/>
        <v>5</v>
      </c>
      <c r="BS9">
        <f t="shared" ca="1" si="32"/>
        <v>25</v>
      </c>
      <c r="BV9" s="45">
        <f t="shared" ca="1" si="17"/>
        <v>88383.938624374918</v>
      </c>
      <c r="BW9" s="45">
        <f t="shared" ca="1" si="33"/>
        <v>100689.75039806215</v>
      </c>
      <c r="BX9" s="15">
        <f t="shared" ca="1" si="18"/>
        <v>-1.2072950764124846E-3</v>
      </c>
      <c r="BZ9" s="46" t="s">
        <v>297</v>
      </c>
    </row>
    <row r="10" spans="1:83" x14ac:dyDescent="0.25">
      <c r="A10" s="38">
        <f t="shared" si="34"/>
        <v>10</v>
      </c>
      <c r="B10">
        <f t="shared" si="35"/>
        <v>7</v>
      </c>
      <c r="C10" t="str">
        <f t="shared" ca="1" si="1"/>
        <v>01/08/2007</v>
      </c>
      <c r="D10" s="3">
        <f t="shared" si="19"/>
        <v>2916.6666666666665</v>
      </c>
      <c r="F10">
        <f t="shared" ca="1" si="2"/>
        <v>95.934775586100699</v>
      </c>
      <c r="G10" s="5">
        <f t="shared" ca="1" si="20"/>
        <v>416.66666666666669</v>
      </c>
      <c r="H10">
        <f t="shared" ca="1" si="36"/>
        <v>4</v>
      </c>
      <c r="I10">
        <f t="shared" ca="1" si="37"/>
        <v>28</v>
      </c>
      <c r="J10" s="3">
        <f t="shared" ca="1" si="38"/>
        <v>2634.0021195816803</v>
      </c>
      <c r="K10" s="3">
        <f t="shared" ca="1" si="39"/>
        <v>2664.0925629006883</v>
      </c>
      <c r="L10" s="15">
        <f ca="1">K10/(RataPAC*Sintesi!$B$4)</f>
        <v>0.13320462814503442</v>
      </c>
      <c r="M10" s="13" t="e">
        <f t="shared" ca="1" si="21"/>
        <v>#DIV/0!</v>
      </c>
      <c r="N10" s="25" t="str">
        <f t="shared" ca="1" si="22"/>
        <v/>
      </c>
      <c r="P10">
        <f t="shared" ca="1" si="3"/>
        <v>84.671013348806198</v>
      </c>
      <c r="Q10" s="5">
        <f t="shared" ca="1" si="23"/>
        <v>416.66666666666669</v>
      </c>
      <c r="R10">
        <f t="shared" ca="1" si="40"/>
        <v>4</v>
      </c>
      <c r="S10">
        <f t="shared" ca="1" si="41"/>
        <v>28</v>
      </c>
      <c r="T10" s="3">
        <f t="shared" ca="1" si="42"/>
        <v>2386.4958161521035</v>
      </c>
      <c r="U10" s="3">
        <f t="shared" ca="1" si="43"/>
        <v>2429.7193275801592</v>
      </c>
      <c r="V10" s="15">
        <f ca="1">U10/(RataPAC*Sintesi!$B$4)</f>
        <v>0.12148596637900796</v>
      </c>
      <c r="X10">
        <f t="shared" ca="1" si="4"/>
        <v>37.272423760988097</v>
      </c>
      <c r="Y10" s="5">
        <f t="shared" ca="1" si="24"/>
        <v>416.66666666666669</v>
      </c>
      <c r="Z10">
        <f t="shared" ca="1" si="44"/>
        <v>11</v>
      </c>
      <c r="AA10">
        <f t="shared" ca="1" si="45"/>
        <v>88</v>
      </c>
      <c r="AB10" s="3">
        <f t="shared" ca="1" si="46"/>
        <v>3242.7285040922461</v>
      </c>
      <c r="AC10" s="3">
        <f t="shared" ca="1" si="47"/>
        <v>2805.542768350037</v>
      </c>
      <c r="AD10" s="15">
        <f ca="1">AC10/(RataPAC*Sintesi!$B$4)</f>
        <v>0.14027713841750186</v>
      </c>
      <c r="AF10">
        <f t="shared" ca="1" si="5"/>
        <v>32.9543272884383</v>
      </c>
      <c r="AG10" s="5">
        <f t="shared" ca="1" si="25"/>
        <v>416.66666666666669</v>
      </c>
      <c r="AH10">
        <f t="shared" ca="1" si="48"/>
        <v>12</v>
      </c>
      <c r="AI10">
        <f t="shared" ca="1" si="49"/>
        <v>89</v>
      </c>
      <c r="AJ10" s="3">
        <f t="shared" ca="1" si="50"/>
        <v>2834.229222114946</v>
      </c>
      <c r="AK10" s="3">
        <f t="shared" ca="1" si="51"/>
        <v>2810.3085853306275</v>
      </c>
      <c r="AL10" s="15">
        <f ca="1">AK10/(RataPAC*Sintesi!$B$4)</f>
        <v>0.14051542926653138</v>
      </c>
      <c r="AN10">
        <f t="shared" ca="1" si="6"/>
        <v>30.5215834338528</v>
      </c>
      <c r="AO10" s="5">
        <f t="shared" ca="1" si="26"/>
        <v>416.66666666666669</v>
      </c>
      <c r="AP10">
        <f t="shared" ca="1" si="52"/>
        <v>13</v>
      </c>
      <c r="AQ10">
        <f t="shared" ca="1" si="53"/>
        <v>97</v>
      </c>
      <c r="AR10" s="3">
        <f t="shared" ca="1" si="54"/>
        <v>3016.2375971523784</v>
      </c>
      <c r="AS10" s="3">
        <f t="shared" ca="1" si="55"/>
        <v>2831.0504606754384</v>
      </c>
      <c r="AT10" s="15">
        <f ca="1">AS10/(RataPAC*Sintesi!$B$4)</f>
        <v>0.14155252303377192</v>
      </c>
      <c r="AW10" s="3">
        <f t="shared" ca="1" si="27"/>
        <v>1924.6523292118427</v>
      </c>
      <c r="AX10" s="5">
        <f t="shared" ca="1" si="56"/>
        <v>13715.713704836951</v>
      </c>
      <c r="AY10" s="5">
        <f t="shared" ca="1" si="28"/>
        <v>14113.693259093354</v>
      </c>
      <c r="AZ10" s="5">
        <f t="shared" ca="1" si="57"/>
        <v>397.97955425640248</v>
      </c>
      <c r="BB10" s="16">
        <f t="shared" ca="1" si="29"/>
        <v>39295</v>
      </c>
      <c r="BC10" s="5">
        <f t="shared" ca="1" si="30"/>
        <v>-1924.6523292118427</v>
      </c>
      <c r="BD10" s="5">
        <f t="shared" ca="1" si="31"/>
        <v>-1924.6523292118427</v>
      </c>
      <c r="BG10" s="45">
        <f t="shared" ca="1" si="7"/>
        <v>0.76747820468880557</v>
      </c>
      <c r="BH10" s="45">
        <f t="shared" ca="1" si="8"/>
        <v>0.67736810679044956</v>
      </c>
      <c r="BI10" s="45">
        <f t="shared" ca="1" si="9"/>
        <v>0.81999332274173808</v>
      </c>
      <c r="BJ10" s="45">
        <f t="shared" ca="1" si="10"/>
        <v>0.79090385492251924</v>
      </c>
      <c r="BK10" s="45">
        <f t="shared" ca="1" si="11"/>
        <v>0.79356116928017284</v>
      </c>
      <c r="BM10">
        <f t="shared" ca="1" si="12"/>
        <v>5</v>
      </c>
      <c r="BN10">
        <f t="shared" ca="1" si="13"/>
        <v>5</v>
      </c>
      <c r="BO10">
        <f t="shared" ca="1" si="14"/>
        <v>5</v>
      </c>
      <c r="BP10">
        <f t="shared" ca="1" si="15"/>
        <v>5</v>
      </c>
      <c r="BQ10">
        <f t="shared" ca="1" si="16"/>
        <v>5</v>
      </c>
      <c r="BS10">
        <f t="shared" ca="1" si="32"/>
        <v>25</v>
      </c>
      <c r="BV10" s="45">
        <f t="shared" ca="1" si="17"/>
        <v>86459.286295163081</v>
      </c>
      <c r="BW10" s="45">
        <f t="shared" ca="1" si="33"/>
        <v>100572.97955425644</v>
      </c>
      <c r="BX10" s="15">
        <f t="shared" ca="1" si="18"/>
        <v>-1.1597093382800239E-3</v>
      </c>
      <c r="BZ10" s="10">
        <f ca="1">AVERAGE(BX64:BX124)</f>
        <v>1.03481795874029E-2</v>
      </c>
      <c r="CA10" s="15">
        <f ca="1">BZ10*12</f>
        <v>0.1241781550488348</v>
      </c>
    </row>
    <row r="11" spans="1:83" x14ac:dyDescent="0.25">
      <c r="A11" s="38">
        <f t="shared" si="34"/>
        <v>11</v>
      </c>
      <c r="B11">
        <f t="shared" si="35"/>
        <v>8</v>
      </c>
      <c r="C11" t="str">
        <f t="shared" ca="1" si="1"/>
        <v>31/08/2007</v>
      </c>
      <c r="D11" s="3">
        <f t="shared" si="19"/>
        <v>3333.333333333333</v>
      </c>
      <c r="F11">
        <f t="shared" ca="1" si="2"/>
        <v>94.071504270774298</v>
      </c>
      <c r="G11" s="5">
        <f t="shared" ca="1" si="20"/>
        <v>416.66666666666669</v>
      </c>
      <c r="H11">
        <f t="shared" ca="1" si="36"/>
        <v>4</v>
      </c>
      <c r="I11">
        <f t="shared" ca="1" si="37"/>
        <v>32</v>
      </c>
      <c r="J11" s="3">
        <f t="shared" ca="1" si="38"/>
        <v>3072.9264758572544</v>
      </c>
      <c r="K11" s="3">
        <f t="shared" ca="1" si="39"/>
        <v>3040.3785799837856</v>
      </c>
      <c r="L11" s="15">
        <f ca="1">K11/(RataPAC*Sintesi!$B$4)</f>
        <v>0.15201892899918928</v>
      </c>
      <c r="M11" s="13" t="e">
        <f t="shared" ca="1" si="21"/>
        <v>#DIV/0!</v>
      </c>
      <c r="N11" s="25" t="str">
        <f t="shared" ca="1" si="22"/>
        <v/>
      </c>
      <c r="P11">
        <f t="shared" ca="1" si="3"/>
        <v>85.231993434003698</v>
      </c>
      <c r="Q11" s="5">
        <f t="shared" ca="1" si="23"/>
        <v>416.66666666666669</v>
      </c>
      <c r="R11">
        <f t="shared" ca="1" si="40"/>
        <v>4</v>
      </c>
      <c r="S11">
        <f t="shared" ca="1" si="41"/>
        <v>32</v>
      </c>
      <c r="T11" s="3">
        <f t="shared" ca="1" si="42"/>
        <v>2745.8032403201601</v>
      </c>
      <c r="U11" s="3">
        <f t="shared" ca="1" si="43"/>
        <v>2770.647301316174</v>
      </c>
      <c r="V11" s="15">
        <f ca="1">U11/(RataPAC*Sintesi!$B$4)</f>
        <v>0.13853236506580871</v>
      </c>
      <c r="X11">
        <f t="shared" ca="1" si="4"/>
        <v>36.849187546502797</v>
      </c>
      <c r="Y11" s="5">
        <f t="shared" ca="1" si="24"/>
        <v>416.66666666666669</v>
      </c>
      <c r="Z11">
        <f t="shared" ca="1" si="44"/>
        <v>11</v>
      </c>
      <c r="AA11">
        <f t="shared" ca="1" si="45"/>
        <v>99</v>
      </c>
      <c r="AB11" s="3">
        <f t="shared" ca="1" si="46"/>
        <v>4102.3254010923956</v>
      </c>
      <c r="AC11" s="3">
        <f t="shared" ca="1" si="47"/>
        <v>3210.8838313615679</v>
      </c>
      <c r="AD11" s="15">
        <f ca="1">AC11/(RataPAC*Sintesi!$B$4)</f>
        <v>0.16054419156807839</v>
      </c>
      <c r="AF11">
        <f t="shared" ca="1" si="5"/>
        <v>31.845272158594899</v>
      </c>
      <c r="AG11" s="5">
        <f t="shared" ca="1" si="25"/>
        <v>416.66666666666669</v>
      </c>
      <c r="AH11">
        <f t="shared" ca="1" si="48"/>
        <v>13</v>
      </c>
      <c r="AI11">
        <f t="shared" ca="1" si="49"/>
        <v>102</v>
      </c>
      <c r="AJ11" s="3">
        <f t="shared" ca="1" si="50"/>
        <v>3273.1550425557375</v>
      </c>
      <c r="AK11" s="3">
        <f t="shared" ca="1" si="51"/>
        <v>3224.2971233923613</v>
      </c>
      <c r="AL11" s="15">
        <f ca="1">AK11/(RataPAC*Sintesi!$B$4)</f>
        <v>0.16121485616961806</v>
      </c>
      <c r="AN11">
        <f t="shared" ca="1" si="6"/>
        <v>31.095232960333799</v>
      </c>
      <c r="AO11" s="5">
        <f t="shared" ca="1" si="26"/>
        <v>416.66666666666669</v>
      </c>
      <c r="AP11">
        <f t="shared" ca="1" si="52"/>
        <v>13</v>
      </c>
      <c r="AQ11">
        <f t="shared" ca="1" si="53"/>
        <v>110</v>
      </c>
      <c r="AR11" s="3">
        <f t="shared" ca="1" si="54"/>
        <v>3595.09808189158</v>
      </c>
      <c r="AS11" s="3">
        <f t="shared" ca="1" si="55"/>
        <v>3235.2884891597778</v>
      </c>
      <c r="AT11" s="15">
        <f ca="1">AS11/(RataPAC*Sintesi!$B$4)</f>
        <v>0.16176442445798889</v>
      </c>
      <c r="AW11" s="3">
        <f t="shared" ca="1" si="27"/>
        <v>1940.7816203767159</v>
      </c>
      <c r="AX11" s="5">
        <f t="shared" ca="1" si="56"/>
        <v>15681.495325213667</v>
      </c>
      <c r="AY11" s="5">
        <f t="shared" ca="1" si="28"/>
        <v>16789.308241717128</v>
      </c>
      <c r="AZ11" s="5">
        <f t="shared" ca="1" si="57"/>
        <v>1107.8129165034607</v>
      </c>
      <c r="BB11" s="16">
        <f t="shared" ca="1" si="29"/>
        <v>39325</v>
      </c>
      <c r="BC11" s="5">
        <f t="shared" ca="1" si="30"/>
        <v>-1940.7816203767159</v>
      </c>
      <c r="BD11" s="5">
        <f t="shared" ca="1" si="31"/>
        <v>-1940.7816203767159</v>
      </c>
      <c r="BG11" s="45">
        <f t="shared" ca="1" si="7"/>
        <v>0.75257203416619445</v>
      </c>
      <c r="BH11" s="45">
        <f t="shared" ca="1" si="8"/>
        <v>0.6818559474720296</v>
      </c>
      <c r="BI11" s="45">
        <f t="shared" ca="1" si="9"/>
        <v>0.81068212602306156</v>
      </c>
      <c r="BJ11" s="45">
        <f t="shared" ca="1" si="10"/>
        <v>0.82797707612346738</v>
      </c>
      <c r="BK11" s="45">
        <f t="shared" ca="1" si="11"/>
        <v>0.80847605696867886</v>
      </c>
      <c r="BM11">
        <f t="shared" ca="1" si="12"/>
        <v>5</v>
      </c>
      <c r="BN11">
        <f t="shared" ca="1" si="13"/>
        <v>5</v>
      </c>
      <c r="BO11">
        <f t="shared" ca="1" si="14"/>
        <v>5</v>
      </c>
      <c r="BP11">
        <f t="shared" ca="1" si="15"/>
        <v>5</v>
      </c>
      <c r="BQ11">
        <f t="shared" ca="1" si="16"/>
        <v>5</v>
      </c>
      <c r="BS11">
        <f t="shared" ca="1" si="32"/>
        <v>25</v>
      </c>
      <c r="BV11" s="45">
        <f t="shared" ca="1" si="17"/>
        <v>84518.504674786367</v>
      </c>
      <c r="BW11" s="45">
        <f t="shared" ca="1" si="33"/>
        <v>101307.81291650349</v>
      </c>
      <c r="BX11" s="15">
        <f t="shared" ca="1" si="18"/>
        <v>7.3064690486834838E-3</v>
      </c>
      <c r="BZ11" s="46" t="s">
        <v>298</v>
      </c>
    </row>
    <row r="12" spans="1:83" x14ac:dyDescent="0.25">
      <c r="A12" s="38">
        <f t="shared" si="34"/>
        <v>12</v>
      </c>
      <c r="B12">
        <f t="shared" si="35"/>
        <v>9</v>
      </c>
      <c r="C12" t="str">
        <f t="shared" ca="1" si="1"/>
        <v>01/10/2007</v>
      </c>
      <c r="D12" s="3">
        <f t="shared" si="19"/>
        <v>3749.9999999999995</v>
      </c>
      <c r="F12">
        <f t="shared" ca="1" si="2"/>
        <v>96.028952370539201</v>
      </c>
      <c r="G12" s="5">
        <f t="shared" ca="1" si="20"/>
        <v>416.66666666666669</v>
      </c>
      <c r="H12">
        <f t="shared" ca="1" si="36"/>
        <v>4</v>
      </c>
      <c r="I12">
        <f t="shared" ca="1" si="37"/>
        <v>36</v>
      </c>
      <c r="J12" s="3">
        <f t="shared" ca="1" si="38"/>
        <v>3555.7957803838394</v>
      </c>
      <c r="K12" s="3">
        <f t="shared" ca="1" si="39"/>
        <v>3424.4943894659423</v>
      </c>
      <c r="L12" s="15">
        <f ca="1">K12/(RataPAC*Sintesi!$B$4)</f>
        <v>0.17122471947329712</v>
      </c>
      <c r="M12" s="13" t="e">
        <f t="shared" ca="1" si="21"/>
        <v>#DIV/0!</v>
      </c>
      <c r="N12" s="25" t="str">
        <f t="shared" ca="1" si="22"/>
        <v/>
      </c>
      <c r="P12">
        <f t="shared" ca="1" si="3"/>
        <v>85.806351260005002</v>
      </c>
      <c r="Q12" s="5">
        <f t="shared" ca="1" si="23"/>
        <v>416.66666666666669</v>
      </c>
      <c r="R12">
        <f t="shared" ca="1" si="40"/>
        <v>4</v>
      </c>
      <c r="S12">
        <f t="shared" ca="1" si="41"/>
        <v>36</v>
      </c>
      <c r="T12" s="3">
        <f t="shared" ca="1" si="42"/>
        <v>3086.6743233526677</v>
      </c>
      <c r="U12" s="3">
        <f t="shared" ca="1" si="43"/>
        <v>3113.8727063561942</v>
      </c>
      <c r="V12" s="15">
        <f ca="1">U12/(RataPAC*Sintesi!$B$4)</f>
        <v>0.15569363531780972</v>
      </c>
      <c r="X12">
        <f t="shared" ca="1" si="4"/>
        <v>41.437630314064599</v>
      </c>
      <c r="Y12" s="5">
        <f t="shared" ca="1" si="24"/>
        <v>416.66666666666669</v>
      </c>
      <c r="Z12">
        <f t="shared" ca="1" si="44"/>
        <v>10</v>
      </c>
      <c r="AA12">
        <f t="shared" ca="1" si="45"/>
        <v>109</v>
      </c>
      <c r="AB12" s="3">
        <f t="shared" ca="1" si="46"/>
        <v>4930.81380469331</v>
      </c>
      <c r="AC12" s="3">
        <f t="shared" ca="1" si="47"/>
        <v>3625.260134502214</v>
      </c>
      <c r="AD12" s="15">
        <f ca="1">AC12/(RataPAC*Sintesi!$B$4)</f>
        <v>0.1812630067251107</v>
      </c>
      <c r="AF12">
        <f t="shared" ca="1" si="5"/>
        <v>32.089755319173896</v>
      </c>
      <c r="AG12" s="5">
        <f t="shared" ca="1" si="25"/>
        <v>416.66666666666669</v>
      </c>
      <c r="AH12">
        <f t="shared" ca="1" si="48"/>
        <v>12</v>
      </c>
      <c r="AI12">
        <f t="shared" ca="1" si="49"/>
        <v>114</v>
      </c>
      <c r="AJ12" s="3">
        <f t="shared" ca="1" si="50"/>
        <v>3807.3305267103733</v>
      </c>
      <c r="AK12" s="3">
        <f t="shared" ca="1" si="51"/>
        <v>3609.3741872224482</v>
      </c>
      <c r="AL12" s="15">
        <f ca="1">AK12/(RataPAC*Sintesi!$B$4)</f>
        <v>0.18046870936112241</v>
      </c>
      <c r="AN12">
        <f t="shared" ca="1" si="6"/>
        <v>32.682709835377999</v>
      </c>
      <c r="AO12" s="5">
        <f t="shared" ca="1" si="26"/>
        <v>416.66666666666669</v>
      </c>
      <c r="AP12">
        <f t="shared" ca="1" si="52"/>
        <v>12</v>
      </c>
      <c r="AQ12">
        <f t="shared" ca="1" si="53"/>
        <v>122</v>
      </c>
      <c r="AR12" s="3">
        <f t="shared" ca="1" si="54"/>
        <v>3814.5771746669075</v>
      </c>
      <c r="AS12" s="3">
        <f t="shared" ca="1" si="55"/>
        <v>3627.481007184314</v>
      </c>
      <c r="AT12" s="15">
        <f ca="1">AS12/(RataPAC*Sintesi!$B$4)</f>
        <v>0.18137405035921569</v>
      </c>
      <c r="AW12" s="3">
        <f t="shared" ca="1" si="27"/>
        <v>1918.9870995174458</v>
      </c>
      <c r="AX12" s="5">
        <f t="shared" ca="1" si="56"/>
        <v>17625.482424731112</v>
      </c>
      <c r="AY12" s="5">
        <f t="shared" ca="1" si="28"/>
        <v>19195.191609807098</v>
      </c>
      <c r="AZ12" s="5">
        <f t="shared" ca="1" si="57"/>
        <v>1569.7091850759862</v>
      </c>
      <c r="BB12" s="16">
        <f t="shared" ca="1" si="29"/>
        <v>39356</v>
      </c>
      <c r="BC12" s="5">
        <f t="shared" ca="1" si="30"/>
        <v>-1918.9870995174458</v>
      </c>
      <c r="BD12" s="5">
        <f t="shared" ca="1" si="31"/>
        <v>-1918.9870995174458</v>
      </c>
      <c r="BG12" s="45">
        <f t="shared" ca="1" si="7"/>
        <v>0.76823161896431358</v>
      </c>
      <c r="BH12" s="45">
        <f t="shared" ca="1" si="8"/>
        <v>0.68645081008004005</v>
      </c>
      <c r="BI12" s="45">
        <f t="shared" ca="1" si="9"/>
        <v>0.82875260628129199</v>
      </c>
      <c r="BJ12" s="45">
        <f t="shared" ca="1" si="10"/>
        <v>0.77015412766017355</v>
      </c>
      <c r="BK12" s="45">
        <f t="shared" ca="1" si="11"/>
        <v>0.78438503604907195</v>
      </c>
      <c r="BM12">
        <f t="shared" ca="1" si="12"/>
        <v>5</v>
      </c>
      <c r="BN12">
        <f t="shared" ca="1" si="13"/>
        <v>5</v>
      </c>
      <c r="BO12">
        <f t="shared" ca="1" si="14"/>
        <v>5</v>
      </c>
      <c r="BP12">
        <f t="shared" ca="1" si="15"/>
        <v>5</v>
      </c>
      <c r="BQ12">
        <f t="shared" ca="1" si="16"/>
        <v>5</v>
      </c>
      <c r="BS12">
        <f t="shared" ca="1" si="32"/>
        <v>25</v>
      </c>
      <c r="BV12" s="45">
        <f t="shared" ca="1" si="17"/>
        <v>82599.517575268925</v>
      </c>
      <c r="BW12" s="45">
        <f t="shared" ca="1" si="33"/>
        <v>101794.70918507602</v>
      </c>
      <c r="BX12" s="15">
        <f t="shared" ca="1" si="18"/>
        <v>4.8061077873018387E-3</v>
      </c>
      <c r="BZ12" s="15">
        <f ca="1">STDEV(BX64:BX124)</f>
        <v>3.3330327211571552E-2</v>
      </c>
      <c r="CA12" s="15">
        <f ca="1">BZ12*SQRT(12)</f>
        <v>0.11545964032667486</v>
      </c>
    </row>
    <row r="13" spans="1:83" x14ac:dyDescent="0.25">
      <c r="A13" s="38">
        <f t="shared" si="34"/>
        <v>13</v>
      </c>
      <c r="B13">
        <f t="shared" si="35"/>
        <v>10</v>
      </c>
      <c r="C13" t="str">
        <f t="shared" ca="1" si="1"/>
        <v>01/11/2007</v>
      </c>
      <c r="D13" s="3">
        <f t="shared" si="19"/>
        <v>4166.6666666666661</v>
      </c>
      <c r="F13">
        <f t="shared" ca="1" si="2"/>
        <v>98.772105010662202</v>
      </c>
      <c r="G13" s="5">
        <f t="shared" ca="1" si="20"/>
        <v>416.66666666666669</v>
      </c>
      <c r="H13">
        <f t="shared" ca="1" si="36"/>
        <v>4</v>
      </c>
      <c r="I13">
        <f t="shared" ca="1" si="37"/>
        <v>40</v>
      </c>
      <c r="J13" s="3">
        <f t="shared" ca="1" si="38"/>
        <v>3724.4009113485522</v>
      </c>
      <c r="K13" s="3">
        <f t="shared" ca="1" si="39"/>
        <v>3819.5828095085913</v>
      </c>
      <c r="L13" s="15">
        <f ca="1">K13/(RataPAC*Sintesi!$B$4)</f>
        <v>0.19097914047542958</v>
      </c>
      <c r="M13" s="13" t="e">
        <f t="shared" ca="1" si="21"/>
        <v>#DIV/0!</v>
      </c>
      <c r="N13" s="25" t="str">
        <f t="shared" ca="1" si="22"/>
        <v/>
      </c>
      <c r="P13">
        <f t="shared" ca="1" si="3"/>
        <v>85.740953426462994</v>
      </c>
      <c r="Q13" s="5">
        <f t="shared" ca="1" si="23"/>
        <v>416.66666666666669</v>
      </c>
      <c r="R13">
        <f t="shared" ca="1" si="40"/>
        <v>4</v>
      </c>
      <c r="S13">
        <f t="shared" ca="1" si="41"/>
        <v>40</v>
      </c>
      <c r="T13" s="3">
        <f t="shared" ca="1" si="42"/>
        <v>3192.7391321854957</v>
      </c>
      <c r="U13" s="3">
        <f t="shared" ca="1" si="43"/>
        <v>3456.836520062046</v>
      </c>
      <c r="V13" s="15">
        <f ca="1">U13/(RataPAC*Sintesi!$B$4)</f>
        <v>0.1728418260031023</v>
      </c>
      <c r="X13">
        <f t="shared" ca="1" si="4"/>
        <v>45.236823896268902</v>
      </c>
      <c r="Y13" s="5">
        <f t="shared" ca="1" si="24"/>
        <v>416.66666666666669</v>
      </c>
      <c r="Z13">
        <f t="shared" ca="1" si="44"/>
        <v>9</v>
      </c>
      <c r="AA13">
        <f t="shared" ca="1" si="45"/>
        <v>118</v>
      </c>
      <c r="AB13" s="3">
        <f t="shared" ca="1" si="46"/>
        <v>4851.3009928127558</v>
      </c>
      <c r="AC13" s="3">
        <f t="shared" ca="1" si="47"/>
        <v>4032.3915495686342</v>
      </c>
      <c r="AD13" s="15">
        <f ca="1">AC13/(RataPAC*Sintesi!$B$4)</f>
        <v>0.20161957747843171</v>
      </c>
      <c r="AF13">
        <f t="shared" ca="1" si="5"/>
        <v>33.3976361992138</v>
      </c>
      <c r="AG13" s="5">
        <f t="shared" ca="1" si="25"/>
        <v>416.66666666666669</v>
      </c>
      <c r="AH13">
        <f t="shared" ca="1" si="48"/>
        <v>12</v>
      </c>
      <c r="AI13">
        <f t="shared" ca="1" si="49"/>
        <v>126</v>
      </c>
      <c r="AJ13" s="3">
        <f t="shared" ca="1" si="50"/>
        <v>3935.7545496206362</v>
      </c>
      <c r="AK13" s="3">
        <f t="shared" ca="1" si="51"/>
        <v>4010.145821613014</v>
      </c>
      <c r="AL13" s="15">
        <f ca="1">AK13/(RataPAC*Sintesi!$B$4)</f>
        <v>0.20050729108065071</v>
      </c>
      <c r="AN13">
        <f t="shared" ca="1" si="6"/>
        <v>31.267026021859898</v>
      </c>
      <c r="AO13" s="5">
        <f t="shared" ca="1" si="26"/>
        <v>416.66666666666669</v>
      </c>
      <c r="AP13">
        <f t="shared" ca="1" si="52"/>
        <v>13</v>
      </c>
      <c r="AQ13">
        <f t="shared" ca="1" si="53"/>
        <v>135</v>
      </c>
      <c r="AR13" s="3">
        <f t="shared" ca="1" si="54"/>
        <v>3902.7298078804456</v>
      </c>
      <c r="AS13" s="3">
        <f t="shared" ca="1" si="55"/>
        <v>4033.9523454684927</v>
      </c>
      <c r="AT13" s="15">
        <f ca="1">AS13/(RataPAC*Sintesi!$B$4)</f>
        <v>0.20169761727342464</v>
      </c>
      <c r="AW13" s="3">
        <f t="shared" ca="1" si="27"/>
        <v>1952.4266214896654</v>
      </c>
      <c r="AX13" s="5">
        <f t="shared" ca="1" si="56"/>
        <v>19602.909046220779</v>
      </c>
      <c r="AY13" s="5">
        <f t="shared" ca="1" si="28"/>
        <v>19606.925393847887</v>
      </c>
      <c r="AZ13" s="5">
        <f t="shared" ca="1" si="57"/>
        <v>4.016347627108189</v>
      </c>
      <c r="BB13" s="16">
        <f t="shared" ca="1" si="29"/>
        <v>39387</v>
      </c>
      <c r="BC13" s="5">
        <f t="shared" ca="1" si="30"/>
        <v>-1952.4266214896654</v>
      </c>
      <c r="BD13" s="5">
        <f t="shared" ca="1" si="31"/>
        <v>-1952.4266214896654</v>
      </c>
      <c r="BG13" s="45">
        <f t="shared" ca="1" si="7"/>
        <v>0.79017684008529765</v>
      </c>
      <c r="BH13" s="45">
        <f t="shared" ca="1" si="8"/>
        <v>0.68592762741170399</v>
      </c>
      <c r="BI13" s="45">
        <f t="shared" ca="1" si="9"/>
        <v>0.81426283013284029</v>
      </c>
      <c r="BJ13" s="45">
        <f t="shared" ca="1" si="10"/>
        <v>0.80154326878113125</v>
      </c>
      <c r="BK13" s="45">
        <f t="shared" ca="1" si="11"/>
        <v>0.81294267656835739</v>
      </c>
      <c r="BM13">
        <f t="shared" ca="1" si="12"/>
        <v>5</v>
      </c>
      <c r="BN13">
        <f t="shared" ca="1" si="13"/>
        <v>5</v>
      </c>
      <c r="BO13">
        <f t="shared" ca="1" si="14"/>
        <v>5</v>
      </c>
      <c r="BP13">
        <f t="shared" ca="1" si="15"/>
        <v>5</v>
      </c>
      <c r="BQ13">
        <f t="shared" ca="1" si="16"/>
        <v>5</v>
      </c>
      <c r="BS13">
        <f t="shared" ca="1" si="32"/>
        <v>25</v>
      </c>
      <c r="BV13" s="45">
        <f t="shared" ca="1" si="17"/>
        <v>80647.090953779261</v>
      </c>
      <c r="BW13" s="45">
        <f t="shared" ca="1" si="33"/>
        <v>100254.01634762716</v>
      </c>
      <c r="BX13" s="15">
        <f t="shared" ca="1" si="18"/>
        <v>-1.5135293865299881E-2</v>
      </c>
    </row>
    <row r="14" spans="1:83" x14ac:dyDescent="0.25">
      <c r="A14" s="38">
        <f t="shared" si="34"/>
        <v>14</v>
      </c>
      <c r="B14">
        <f t="shared" si="35"/>
        <v>11</v>
      </c>
      <c r="C14" t="str">
        <f t="shared" ca="1" si="1"/>
        <v>30/11/2007</v>
      </c>
      <c r="D14" s="3">
        <f t="shared" si="19"/>
        <v>4583.333333333333</v>
      </c>
      <c r="F14">
        <f t="shared" ca="1" si="2"/>
        <v>93.110022783713802</v>
      </c>
      <c r="G14" s="5">
        <f t="shared" ca="1" si="20"/>
        <v>416.66666666666669</v>
      </c>
      <c r="H14">
        <f t="shared" ca="1" si="36"/>
        <v>4</v>
      </c>
      <c r="I14">
        <f t="shared" ca="1" si="37"/>
        <v>44</v>
      </c>
      <c r="J14" s="3">
        <f t="shared" ca="1" si="38"/>
        <v>4095.3888435556446</v>
      </c>
      <c r="K14" s="3">
        <f t="shared" ca="1" si="39"/>
        <v>4192.0229006434465</v>
      </c>
      <c r="L14" s="15">
        <f ca="1">K14/(RataPAC*Sintesi!$B$4)</f>
        <v>0.20960114503217234</v>
      </c>
      <c r="M14" s="13" t="e">
        <f t="shared" ca="1" si="21"/>
        <v>#DIV/0!</v>
      </c>
      <c r="N14" s="25" t="str">
        <f t="shared" ca="1" si="22"/>
        <v/>
      </c>
      <c r="P14">
        <f t="shared" ca="1" si="3"/>
        <v>79.818478304637395</v>
      </c>
      <c r="Q14" s="5">
        <f t="shared" ca="1" si="23"/>
        <v>416.66666666666669</v>
      </c>
      <c r="R14">
        <f t="shared" ca="1" si="40"/>
        <v>5</v>
      </c>
      <c r="S14">
        <f t="shared" ca="1" si="41"/>
        <v>45</v>
      </c>
      <c r="T14" s="3">
        <f t="shared" ca="1" si="42"/>
        <v>3666.780482707512</v>
      </c>
      <c r="U14" s="3">
        <f t="shared" ca="1" si="43"/>
        <v>3855.928911585233</v>
      </c>
      <c r="V14" s="15">
        <f ca="1">U14/(RataPAC*Sintesi!$B$4)</f>
        <v>0.19279644557926165</v>
      </c>
      <c r="X14">
        <f t="shared" ca="1" si="4"/>
        <v>41.1127202780742</v>
      </c>
      <c r="Y14" s="5">
        <f t="shared" ca="1" si="24"/>
        <v>416.66666666666669</v>
      </c>
      <c r="Z14">
        <f t="shared" ca="1" si="44"/>
        <v>10</v>
      </c>
      <c r="AA14">
        <f t="shared" ca="1" si="45"/>
        <v>128</v>
      </c>
      <c r="AB14" s="3">
        <f t="shared" ca="1" si="46"/>
        <v>5135.04762561801</v>
      </c>
      <c r="AC14" s="3">
        <f t="shared" ca="1" si="47"/>
        <v>4443.518752349376</v>
      </c>
      <c r="AD14" s="15">
        <f ca="1">AC14/(RataPAC*Sintesi!$B$4)</f>
        <v>0.22217593761746879</v>
      </c>
      <c r="AF14">
        <f t="shared" ca="1" si="5"/>
        <v>31.2361472192114</v>
      </c>
      <c r="AG14" s="5">
        <f t="shared" ca="1" si="25"/>
        <v>416.66666666666669</v>
      </c>
      <c r="AH14">
        <f t="shared" ca="1" si="48"/>
        <v>13</v>
      </c>
      <c r="AI14">
        <f t="shared" ca="1" si="49"/>
        <v>139</v>
      </c>
      <c r="AJ14" s="3">
        <f t="shared" ca="1" si="50"/>
        <v>4361.2168329270598</v>
      </c>
      <c r="AK14" s="3">
        <f t="shared" ca="1" si="51"/>
        <v>4416.2157354627625</v>
      </c>
      <c r="AL14" s="15">
        <f ca="1">AK14/(RataPAC*Sintesi!$B$4)</f>
        <v>0.22081078677313812</v>
      </c>
      <c r="AN14">
        <f t="shared" ca="1" si="6"/>
        <v>28.909109688003301</v>
      </c>
      <c r="AO14" s="5">
        <f t="shared" ca="1" si="26"/>
        <v>416.66666666666669</v>
      </c>
      <c r="AP14">
        <f t="shared" ca="1" si="52"/>
        <v>14</v>
      </c>
      <c r="AQ14">
        <f t="shared" ca="1" si="53"/>
        <v>149</v>
      </c>
      <c r="AR14" s="3">
        <f t="shared" ca="1" si="54"/>
        <v>4255.3946069017211</v>
      </c>
      <c r="AS14" s="3">
        <f t="shared" ca="1" si="55"/>
        <v>4438.6798811005392</v>
      </c>
      <c r="AT14" s="15">
        <f ca="1">AS14/(RataPAC*Sintesi!$B$4)</f>
        <v>0.22193399405502695</v>
      </c>
      <c r="AW14" s="3">
        <f t="shared" ca="1" si="27"/>
        <v>1993.4571349205787</v>
      </c>
      <c r="AX14" s="5">
        <f t="shared" ca="1" si="56"/>
        <v>21621.366181141359</v>
      </c>
      <c r="AY14" s="5">
        <f t="shared" ca="1" si="28"/>
        <v>21513.828391709947</v>
      </c>
      <c r="AZ14" s="5">
        <f t="shared" ca="1" si="57"/>
        <v>-107.53778943141151</v>
      </c>
      <c r="BB14" s="16">
        <f t="shared" ca="1" si="29"/>
        <v>39416</v>
      </c>
      <c r="BC14" s="5">
        <f t="shared" ca="1" si="30"/>
        <v>-1993.4571349205787</v>
      </c>
      <c r="BD14" s="5">
        <f t="shared" ca="1" si="31"/>
        <v>-1993.4571349205787</v>
      </c>
      <c r="BG14" s="45">
        <f t="shared" ca="1" si="7"/>
        <v>0.74488018226971042</v>
      </c>
      <c r="BH14" s="45">
        <f t="shared" ca="1" si="8"/>
        <v>0.79818478304637397</v>
      </c>
      <c r="BI14" s="45">
        <f t="shared" ca="1" si="9"/>
        <v>0.82225440556148399</v>
      </c>
      <c r="BJ14" s="45">
        <f t="shared" ca="1" si="10"/>
        <v>0.81213982769949644</v>
      </c>
      <c r="BK14" s="45">
        <f t="shared" ca="1" si="11"/>
        <v>0.80945507126409244</v>
      </c>
      <c r="BM14">
        <f t="shared" ca="1" si="12"/>
        <v>5</v>
      </c>
      <c r="BN14">
        <f t="shared" ca="1" si="13"/>
        <v>5</v>
      </c>
      <c r="BO14">
        <f t="shared" ca="1" si="14"/>
        <v>5</v>
      </c>
      <c r="BP14">
        <f t="shared" ca="1" si="15"/>
        <v>5</v>
      </c>
      <c r="BQ14">
        <f t="shared" ca="1" si="16"/>
        <v>5</v>
      </c>
      <c r="BS14">
        <f t="shared" ca="1" si="32"/>
        <v>25</v>
      </c>
      <c r="BV14" s="45">
        <f t="shared" ca="1" si="17"/>
        <v>78653.633818858681</v>
      </c>
      <c r="BW14" s="45">
        <f t="shared" ca="1" si="33"/>
        <v>100167.46221056863</v>
      </c>
      <c r="BX14" s="15">
        <f t="shared" ca="1" si="18"/>
        <v>-8.6334832470358336E-4</v>
      </c>
      <c r="BZ14" s="46" t="s">
        <v>299</v>
      </c>
    </row>
    <row r="15" spans="1:83" x14ac:dyDescent="0.25">
      <c r="A15" s="38">
        <f t="shared" si="34"/>
        <v>15</v>
      </c>
      <c r="B15">
        <f t="shared" si="35"/>
        <v>12</v>
      </c>
      <c r="C15" t="str">
        <f t="shared" ca="1" si="1"/>
        <v>31/12/2007</v>
      </c>
      <c r="D15" s="3">
        <f t="shared" si="19"/>
        <v>5000</v>
      </c>
      <c r="F15">
        <f t="shared" ca="1" si="2"/>
        <v>93.077019171719201</v>
      </c>
      <c r="G15" s="5">
        <f t="shared" ca="1" si="20"/>
        <v>416.66666666666669</v>
      </c>
      <c r="H15">
        <f t="shared" ca="1" si="36"/>
        <v>4</v>
      </c>
      <c r="I15">
        <f t="shared" ca="1" si="37"/>
        <v>48</v>
      </c>
      <c r="J15" s="3">
        <f t="shared" ca="1" si="38"/>
        <v>3946.2386876051182</v>
      </c>
      <c r="K15" s="3">
        <f t="shared" ca="1" si="39"/>
        <v>4564.3309773303235</v>
      </c>
      <c r="L15" s="15">
        <f ca="1">K15/(RataPAC*Sintesi!$B$4)</f>
        <v>0.22821654886651618</v>
      </c>
      <c r="M15" s="13" t="e">
        <f t="shared" ca="1" si="21"/>
        <v>#DIV/0!</v>
      </c>
      <c r="N15" s="25" t="e">
        <f t="shared" ca="1" si="22"/>
        <v>#DIV/0!</v>
      </c>
      <c r="O15" s="24"/>
      <c r="P15">
        <f t="shared" ca="1" si="3"/>
        <v>81.484010726833603</v>
      </c>
      <c r="Q15" s="5">
        <f t="shared" ca="1" si="23"/>
        <v>416.66666666666669</v>
      </c>
      <c r="R15">
        <f t="shared" ca="1" si="40"/>
        <v>5</v>
      </c>
      <c r="S15">
        <f t="shared" ca="1" si="41"/>
        <v>50</v>
      </c>
      <c r="T15" s="3">
        <f t="shared" ca="1" si="42"/>
        <v>3745.2637974906652</v>
      </c>
      <c r="U15" s="3">
        <f t="shared" ca="1" si="43"/>
        <v>4263.3489652194012</v>
      </c>
      <c r="V15" s="15">
        <f ca="1">U15/(RataPAC*Sintesi!$B$4)</f>
        <v>0.21316744826097006</v>
      </c>
      <c r="X15">
        <f t="shared" ca="1" si="4"/>
        <v>40.117559575140703</v>
      </c>
      <c r="Y15" s="5">
        <f t="shared" ca="1" si="24"/>
        <v>416.66666666666669</v>
      </c>
      <c r="Z15">
        <f t="shared" ca="1" si="44"/>
        <v>10</v>
      </c>
      <c r="AA15">
        <f t="shared" ca="1" si="45"/>
        <v>138</v>
      </c>
      <c r="AB15" s="3">
        <f t="shared" ca="1" si="46"/>
        <v>4920.8467586945389</v>
      </c>
      <c r="AC15" s="3">
        <f t="shared" ca="1" si="47"/>
        <v>4844.6943481007829</v>
      </c>
      <c r="AD15" s="15">
        <f ca="1">AC15/(RataPAC*Sintesi!$B$4)</f>
        <v>0.24223471740503916</v>
      </c>
      <c r="AF15">
        <f t="shared" ca="1" si="5"/>
        <v>31.37566066854</v>
      </c>
      <c r="AG15" s="5">
        <f t="shared" ca="1" si="25"/>
        <v>416.66666666666669</v>
      </c>
      <c r="AH15">
        <f t="shared" ca="1" si="48"/>
        <v>13</v>
      </c>
      <c r="AI15">
        <f t="shared" ca="1" si="49"/>
        <v>152</v>
      </c>
      <c r="AJ15" s="3">
        <f t="shared" ca="1" si="50"/>
        <v>4132.9611960103011</v>
      </c>
      <c r="AK15" s="3">
        <f t="shared" ca="1" si="51"/>
        <v>4824.0993241537826</v>
      </c>
      <c r="AL15" s="15">
        <f ca="1">AK15/(RataPAC*Sintesi!$B$4)</f>
        <v>0.24120496620768914</v>
      </c>
      <c r="AN15">
        <f t="shared" ca="1" si="6"/>
        <v>28.559695348333701</v>
      </c>
      <c r="AO15" s="5">
        <f t="shared" ca="1" si="26"/>
        <v>416.66666666666669</v>
      </c>
      <c r="AP15">
        <f t="shared" ca="1" si="52"/>
        <v>14</v>
      </c>
      <c r="AQ15">
        <f t="shared" ca="1" si="53"/>
        <v>163</v>
      </c>
      <c r="AR15" s="3">
        <f t="shared" ca="1" si="54"/>
        <v>4172.3423395920518</v>
      </c>
      <c r="AS15" s="3">
        <f t="shared" ca="1" si="55"/>
        <v>4838.5156159772114</v>
      </c>
      <c r="AT15" s="15">
        <f ca="1">AS15/(RataPAC*Sintesi!$B$4)</f>
        <v>0.24192578079886057</v>
      </c>
      <c r="AW15" s="3">
        <f t="shared" ca="1" si="27"/>
        <v>1988.6230496401436</v>
      </c>
      <c r="AX15" s="5">
        <f t="shared" ca="1" si="56"/>
        <v>23634.989230781503</v>
      </c>
      <c r="AY15" s="5">
        <f t="shared" ca="1" si="28"/>
        <v>20917.652779392676</v>
      </c>
      <c r="AZ15" s="5">
        <f t="shared" ca="1" si="57"/>
        <v>-2717.3364513888264</v>
      </c>
      <c r="BB15" s="16">
        <f t="shared" ca="1" si="29"/>
        <v>39447</v>
      </c>
      <c r="BC15" s="5">
        <f t="shared" ca="1" si="30"/>
        <v>-1988.6230496401436</v>
      </c>
      <c r="BD15" s="5">
        <f t="shared" ca="1" si="31"/>
        <v>-1988.6230496401436</v>
      </c>
      <c r="BG15" s="45">
        <f t="shared" ca="1" si="7"/>
        <v>0.74461615337375364</v>
      </c>
      <c r="BH15" s="45">
        <f t="shared" ca="1" si="8"/>
        <v>0.81484010726833611</v>
      </c>
      <c r="BI15" s="45">
        <f t="shared" ca="1" si="9"/>
        <v>0.80235119150281409</v>
      </c>
      <c r="BJ15" s="45">
        <f t="shared" ca="1" si="10"/>
        <v>0.81576717738204008</v>
      </c>
      <c r="BK15" s="45">
        <f t="shared" ca="1" si="11"/>
        <v>0.79967146975334369</v>
      </c>
      <c r="BM15">
        <f t="shared" ca="1" si="12"/>
        <v>5</v>
      </c>
      <c r="BN15">
        <f t="shared" ca="1" si="13"/>
        <v>5</v>
      </c>
      <c r="BO15">
        <f t="shared" ca="1" si="14"/>
        <v>5</v>
      </c>
      <c r="BP15">
        <f t="shared" ca="1" si="15"/>
        <v>5</v>
      </c>
      <c r="BQ15">
        <f t="shared" ca="1" si="16"/>
        <v>5</v>
      </c>
      <c r="BS15">
        <f t="shared" ca="1" si="32"/>
        <v>25</v>
      </c>
      <c r="BV15" s="45">
        <f t="shared" ca="1" si="17"/>
        <v>76665.010769218541</v>
      </c>
      <c r="BW15" s="45">
        <f t="shared" ca="1" si="33"/>
        <v>97582.663548611221</v>
      </c>
      <c r="BX15" s="15">
        <f t="shared" ca="1" si="18"/>
        <v>-2.5804773375647017E-2</v>
      </c>
      <c r="BZ15" s="46"/>
    </row>
    <row r="16" spans="1:83" x14ac:dyDescent="0.25">
      <c r="A16" s="38">
        <f t="shared" si="34"/>
        <v>16</v>
      </c>
      <c r="B16">
        <f t="shared" si="35"/>
        <v>13</v>
      </c>
      <c r="C16" t="str">
        <f t="shared" ca="1" si="1"/>
        <v>01/02/2008</v>
      </c>
      <c r="D16" s="3">
        <f t="shared" si="19"/>
        <v>5416.666666666667</v>
      </c>
      <c r="F16">
        <f t="shared" ca="1" si="2"/>
        <v>82.213305991773296</v>
      </c>
      <c r="G16" s="5">
        <f t="shared" ca="1" si="20"/>
        <v>416.66666666666669</v>
      </c>
      <c r="H16">
        <f t="shared" ca="1" si="36"/>
        <v>5</v>
      </c>
      <c r="I16">
        <f t="shared" ca="1" si="37"/>
        <v>53</v>
      </c>
      <c r="J16" s="3">
        <f t="shared" ca="1" si="38"/>
        <v>4376.0878348527558</v>
      </c>
      <c r="K16" s="3">
        <f t="shared" ca="1" si="39"/>
        <v>4975.3975072891899</v>
      </c>
      <c r="L16" s="15">
        <f ca="1">K16/(RataPAC*Sintesi!$B$4)</f>
        <v>0.24876987536445949</v>
      </c>
      <c r="M16" s="13" t="e">
        <f t="shared" ca="1" si="21"/>
        <v>#DIV/0!</v>
      </c>
      <c r="N16" s="25" t="e">
        <f t="shared" ca="1" si="22"/>
        <v>#DIV/0!</v>
      </c>
      <c r="O16" s="24"/>
      <c r="P16">
        <f t="shared" ca="1" si="3"/>
        <v>74.905275949813301</v>
      </c>
      <c r="Q16" s="5">
        <f t="shared" ca="1" si="23"/>
        <v>416.66666666666669</v>
      </c>
      <c r="R16">
        <f t="shared" ca="1" si="40"/>
        <v>5</v>
      </c>
      <c r="S16">
        <f t="shared" ca="1" si="41"/>
        <v>55</v>
      </c>
      <c r="T16" s="3">
        <f t="shared" ca="1" si="42"/>
        <v>4000.1869184504867</v>
      </c>
      <c r="U16" s="3">
        <f t="shared" ca="1" si="43"/>
        <v>4637.8753449684673</v>
      </c>
      <c r="V16" s="15">
        <f ca="1">U16/(RataPAC*Sintesi!$B$4)</f>
        <v>0.23189376724842337</v>
      </c>
      <c r="X16">
        <f t="shared" ca="1" si="4"/>
        <v>35.6583098456126</v>
      </c>
      <c r="Y16" s="5">
        <f t="shared" ca="1" si="24"/>
        <v>416.66666666666669</v>
      </c>
      <c r="Z16">
        <f t="shared" ca="1" si="44"/>
        <v>11</v>
      </c>
      <c r="AA16">
        <f t="shared" ca="1" si="45"/>
        <v>149</v>
      </c>
      <c r="AB16" s="3">
        <f t="shared" ca="1" si="46"/>
        <v>5558.0452756777868</v>
      </c>
      <c r="AC16" s="3">
        <f t="shared" ca="1" si="47"/>
        <v>5236.9357564025213</v>
      </c>
      <c r="AD16" s="15">
        <f ca="1">AC16/(RataPAC*Sintesi!$B$4)</f>
        <v>0.26184678782012605</v>
      </c>
      <c r="AF16">
        <f t="shared" ca="1" si="5"/>
        <v>27.190534184278299</v>
      </c>
      <c r="AG16" s="5">
        <f t="shared" ca="1" si="25"/>
        <v>416.66666666666669</v>
      </c>
      <c r="AH16">
        <f t="shared" ca="1" si="48"/>
        <v>15</v>
      </c>
      <c r="AI16">
        <f t="shared" ca="1" si="49"/>
        <v>167</v>
      </c>
      <c r="AJ16" s="3">
        <f t="shared" ca="1" si="50"/>
        <v>4719.4223691694478</v>
      </c>
      <c r="AK16" s="3">
        <f t="shared" ca="1" si="51"/>
        <v>5231.957336917957</v>
      </c>
      <c r="AL16" s="15">
        <f ca="1">AK16/(RataPAC*Sintesi!$B$4)</f>
        <v>0.26159786684589786</v>
      </c>
      <c r="AN16">
        <f t="shared" ca="1" si="6"/>
        <v>25.597192267435901</v>
      </c>
      <c r="AO16" s="5">
        <f t="shared" ca="1" si="26"/>
        <v>416.66666666666669</v>
      </c>
      <c r="AP16">
        <f t="shared" ca="1" si="52"/>
        <v>16</v>
      </c>
      <c r="AQ16">
        <f t="shared" ca="1" si="53"/>
        <v>179</v>
      </c>
      <c r="AR16" s="3">
        <f t="shared" ca="1" si="54"/>
        <v>4547.3562999633577</v>
      </c>
      <c r="AS16" s="3">
        <f t="shared" ca="1" si="55"/>
        <v>5248.0706922561858</v>
      </c>
      <c r="AT16" s="15">
        <f ca="1">AS16/(RataPAC*Sintesi!$B$4)</f>
        <v>0.2624035346128093</v>
      </c>
      <c r="AW16" s="3">
        <f t="shared" ca="1" si="27"/>
        <v>1995.2474070528203</v>
      </c>
      <c r="AX16" s="5">
        <f t="shared" ca="1" si="56"/>
        <v>25655.236637834321</v>
      </c>
      <c r="AY16" s="5">
        <f t="shared" ca="1" si="28"/>
        <v>23201.098698113834</v>
      </c>
      <c r="AZ16" s="5">
        <f t="shared" ca="1" si="57"/>
        <v>-2454.1379397204873</v>
      </c>
      <c r="BB16" s="16">
        <f t="shared" ca="1" si="29"/>
        <v>39479</v>
      </c>
      <c r="BC16" s="5">
        <f t="shared" ca="1" si="30"/>
        <v>-1995.2474070528203</v>
      </c>
      <c r="BD16" s="5">
        <f t="shared" ca="1" si="31"/>
        <v>-1995.2474070528203</v>
      </c>
      <c r="BG16" s="45">
        <f t="shared" ca="1" si="7"/>
        <v>0.82213305991773289</v>
      </c>
      <c r="BH16" s="45">
        <f t="shared" ca="1" si="8"/>
        <v>0.74905275949813299</v>
      </c>
      <c r="BI16" s="45">
        <f t="shared" ca="1" si="9"/>
        <v>0.78448281660347718</v>
      </c>
      <c r="BJ16" s="45">
        <f t="shared" ca="1" si="10"/>
        <v>0.81571602552834899</v>
      </c>
      <c r="BK16" s="45">
        <f t="shared" ca="1" si="11"/>
        <v>0.81911015255794883</v>
      </c>
      <c r="BM16">
        <f t="shared" ca="1" si="12"/>
        <v>5</v>
      </c>
      <c r="BN16">
        <f t="shared" ca="1" si="13"/>
        <v>5</v>
      </c>
      <c r="BO16">
        <f t="shared" ca="1" si="14"/>
        <v>5</v>
      </c>
      <c r="BP16">
        <f t="shared" ca="1" si="15"/>
        <v>5</v>
      </c>
      <c r="BQ16">
        <f t="shared" ca="1" si="16"/>
        <v>5</v>
      </c>
      <c r="BS16">
        <f t="shared" ca="1" si="32"/>
        <v>25</v>
      </c>
      <c r="BV16" s="45">
        <f t="shared" ca="1" si="17"/>
        <v>74669.763362165715</v>
      </c>
      <c r="BW16" s="45">
        <f t="shared" ca="1" si="33"/>
        <v>97870.862060279556</v>
      </c>
      <c r="BX16" s="15">
        <f t="shared" ca="1" si="18"/>
        <v>2.9533782045698675E-3</v>
      </c>
      <c r="BZ16" s="10">
        <f ca="1">MIN(BX4:BX124)</f>
        <v>-0.10338704262353438</v>
      </c>
    </row>
    <row r="17" spans="1:78" x14ac:dyDescent="0.25">
      <c r="A17" s="38">
        <f t="shared" si="34"/>
        <v>17</v>
      </c>
      <c r="B17">
        <f t="shared" si="35"/>
        <v>14</v>
      </c>
      <c r="C17" t="str">
        <f t="shared" ca="1" si="1"/>
        <v>29/02/2008</v>
      </c>
      <c r="D17" s="3">
        <f t="shared" si="19"/>
        <v>5833.3333333333339</v>
      </c>
      <c r="F17">
        <f t="shared" ca="1" si="2"/>
        <v>82.567694997221807</v>
      </c>
      <c r="G17" s="5">
        <f t="shared" ca="1" si="20"/>
        <v>416.66666666666669</v>
      </c>
      <c r="H17">
        <f t="shared" ca="1" si="36"/>
        <v>5</v>
      </c>
      <c r="I17">
        <f t="shared" ca="1" si="37"/>
        <v>58</v>
      </c>
      <c r="J17" s="3">
        <f t="shared" ca="1" si="38"/>
        <v>4546.5511273289085</v>
      </c>
      <c r="K17" s="3">
        <f t="shared" ca="1" si="39"/>
        <v>5388.2359822752987</v>
      </c>
      <c r="L17" s="15">
        <f ca="1">K17/(RataPAC*Sintesi!$B$4)</f>
        <v>0.26941179911376495</v>
      </c>
      <c r="M17" s="13" t="e">
        <f t="shared" ca="1" si="21"/>
        <v>#DIV/0!</v>
      </c>
      <c r="N17" s="25" t="e">
        <f t="shared" ca="1" si="22"/>
        <v>#DIV/0!</v>
      </c>
      <c r="O17" s="24"/>
      <c r="P17">
        <f t="shared" ca="1" si="3"/>
        <v>72.730671244554301</v>
      </c>
      <c r="Q17" s="5">
        <f t="shared" ca="1" si="23"/>
        <v>416.66666666666669</v>
      </c>
      <c r="R17">
        <f t="shared" ca="1" si="40"/>
        <v>5</v>
      </c>
      <c r="S17">
        <f t="shared" ca="1" si="41"/>
        <v>60</v>
      </c>
      <c r="T17" s="3">
        <f t="shared" ca="1" si="42"/>
        <v>4054.4071300296</v>
      </c>
      <c r="U17" s="3">
        <f t="shared" ca="1" si="43"/>
        <v>5001.5287011912387</v>
      </c>
      <c r="V17" s="15">
        <f ca="1">U17/(RataPAC*Sintesi!$B$4)</f>
        <v>0.25007643505956195</v>
      </c>
      <c r="X17">
        <f t="shared" ca="1" si="4"/>
        <v>37.302317286428099</v>
      </c>
      <c r="Y17" s="5">
        <f t="shared" ca="1" si="24"/>
        <v>416.66666666666669</v>
      </c>
      <c r="Z17">
        <f t="shared" ca="1" si="44"/>
        <v>11</v>
      </c>
      <c r="AA17">
        <f t="shared" ca="1" si="45"/>
        <v>160</v>
      </c>
      <c r="AB17" s="3">
        <f t="shared" ca="1" si="46"/>
        <v>5667.8961755090877</v>
      </c>
      <c r="AC17" s="3">
        <f t="shared" ca="1" si="47"/>
        <v>5647.2612465532302</v>
      </c>
      <c r="AD17" s="15">
        <f ca="1">AC17/(RataPAC*Sintesi!$B$4)</f>
        <v>0.28236306232766151</v>
      </c>
      <c r="AF17">
        <f t="shared" ca="1" si="5"/>
        <v>28.260014186643399</v>
      </c>
      <c r="AG17" s="5">
        <f t="shared" ca="1" si="25"/>
        <v>416.66666666666669</v>
      </c>
      <c r="AH17">
        <f t="shared" ca="1" si="48"/>
        <v>14</v>
      </c>
      <c r="AI17">
        <f t="shared" ca="1" si="49"/>
        <v>181</v>
      </c>
      <c r="AJ17" s="3">
        <f t="shared" ca="1" si="50"/>
        <v>4807.9783233841054</v>
      </c>
      <c r="AK17" s="3">
        <f t="shared" ca="1" si="51"/>
        <v>5627.5975355309647</v>
      </c>
      <c r="AL17" s="15">
        <f ca="1">AK17/(RataPAC*Sintesi!$B$4)</f>
        <v>0.28137987677654824</v>
      </c>
      <c r="AN17">
        <f t="shared" ca="1" si="6"/>
        <v>25.404225139460099</v>
      </c>
      <c r="AO17" s="5">
        <f t="shared" ca="1" si="26"/>
        <v>416.66666666666669</v>
      </c>
      <c r="AP17">
        <f t="shared" ca="1" si="52"/>
        <v>16</v>
      </c>
      <c r="AQ17">
        <f t="shared" ca="1" si="53"/>
        <v>195</v>
      </c>
      <c r="AR17" s="3">
        <f t="shared" ca="1" si="54"/>
        <v>4289.0035776316563</v>
      </c>
      <c r="AS17" s="3">
        <f t="shared" ca="1" si="55"/>
        <v>5654.5382944875473</v>
      </c>
      <c r="AT17" s="15">
        <f ca="1">AS17/(RataPAC*Sintesi!$B$4)</f>
        <v>0.28272691472437739</v>
      </c>
      <c r="AW17" s="3">
        <f t="shared" ca="1" si="27"/>
        <v>1988.9251222039588</v>
      </c>
      <c r="AX17" s="5">
        <f t="shared" ca="1" si="56"/>
        <v>27669.161760038281</v>
      </c>
      <c r="AY17" s="5">
        <f t="shared" ca="1" si="28"/>
        <v>23365.836333883359</v>
      </c>
      <c r="AZ17" s="5">
        <f t="shared" ca="1" si="57"/>
        <v>-4303.3254261549228</v>
      </c>
      <c r="BB17" s="16">
        <f t="shared" ca="1" si="29"/>
        <v>39507</v>
      </c>
      <c r="BC17" s="5">
        <f t="shared" ca="1" si="30"/>
        <v>-1988.9251222039588</v>
      </c>
      <c r="BD17" s="5">
        <f t="shared" ca="1" si="31"/>
        <v>-1988.9251222039588</v>
      </c>
      <c r="BG17" s="45">
        <f t="shared" ca="1" si="7"/>
        <v>0.82567694997221808</v>
      </c>
      <c r="BH17" s="45">
        <f t="shared" ca="1" si="8"/>
        <v>0.72730671244554301</v>
      </c>
      <c r="BI17" s="45">
        <f t="shared" ca="1" si="9"/>
        <v>0.82065098030141814</v>
      </c>
      <c r="BJ17" s="45">
        <f t="shared" ca="1" si="10"/>
        <v>0.79128039722601529</v>
      </c>
      <c r="BK17" s="45">
        <f t="shared" ca="1" si="11"/>
        <v>0.81293520446272316</v>
      </c>
      <c r="BM17">
        <f t="shared" ca="1" si="12"/>
        <v>5</v>
      </c>
      <c r="BN17">
        <f t="shared" ca="1" si="13"/>
        <v>5</v>
      </c>
      <c r="BO17">
        <f t="shared" ca="1" si="14"/>
        <v>5</v>
      </c>
      <c r="BP17">
        <f t="shared" ca="1" si="15"/>
        <v>5</v>
      </c>
      <c r="BQ17">
        <f t="shared" ca="1" si="16"/>
        <v>5</v>
      </c>
      <c r="BS17">
        <f t="shared" ca="1" si="32"/>
        <v>25</v>
      </c>
      <c r="BV17" s="45">
        <f t="shared" ca="1" si="17"/>
        <v>72680.838239961755</v>
      </c>
      <c r="BW17" s="45">
        <f t="shared" ca="1" si="33"/>
        <v>96046.674573845114</v>
      </c>
      <c r="BX17" s="15">
        <f t="shared" ca="1" si="18"/>
        <v>-1.8638718899920526E-2</v>
      </c>
    </row>
    <row r="18" spans="1:78" x14ac:dyDescent="0.25">
      <c r="A18" s="38">
        <f t="shared" si="34"/>
        <v>18</v>
      </c>
      <c r="B18">
        <f t="shared" si="35"/>
        <v>15</v>
      </c>
      <c r="C18" t="str">
        <f t="shared" ca="1" si="1"/>
        <v>01/04/2008</v>
      </c>
      <c r="D18" s="3">
        <f t="shared" si="19"/>
        <v>6250.0000000000009</v>
      </c>
      <c r="F18">
        <f t="shared" ca="1" si="2"/>
        <v>78.388812540153594</v>
      </c>
      <c r="G18" s="5">
        <f t="shared" ca="1" si="20"/>
        <v>416.66666666666669</v>
      </c>
      <c r="H18">
        <f t="shared" ca="1" si="36"/>
        <v>5</v>
      </c>
      <c r="I18">
        <f t="shared" ca="1" si="37"/>
        <v>63</v>
      </c>
      <c r="J18" s="3">
        <f t="shared" ca="1" si="38"/>
        <v>5214.0020007472676</v>
      </c>
      <c r="K18" s="3">
        <f t="shared" ca="1" si="39"/>
        <v>5780.1800449760667</v>
      </c>
      <c r="L18" s="15">
        <f ca="1">K18/(RataPAC*Sintesi!$B$4)</f>
        <v>0.28900900224880333</v>
      </c>
      <c r="M18" s="13" t="e">
        <f t="shared" ca="1" si="21"/>
        <v>#DIV/0!</v>
      </c>
      <c r="N18" s="25" t="e">
        <f t="shared" ca="1" si="22"/>
        <v>#DIV/0!</v>
      </c>
      <c r="O18" s="24"/>
      <c r="P18">
        <f t="shared" ca="1" si="3"/>
        <v>67.573452167159999</v>
      </c>
      <c r="Q18" s="5">
        <f t="shared" ca="1" si="23"/>
        <v>416.66666666666669</v>
      </c>
      <c r="R18">
        <f t="shared" ca="1" si="40"/>
        <v>6</v>
      </c>
      <c r="S18">
        <f t="shared" ca="1" si="41"/>
        <v>66</v>
      </c>
      <c r="T18" s="3">
        <f t="shared" ca="1" si="42"/>
        <v>4763.1624880404115</v>
      </c>
      <c r="U18" s="3">
        <f t="shared" ca="1" si="43"/>
        <v>5406.9694141941991</v>
      </c>
      <c r="V18" s="15">
        <f ca="1">U18/(RataPAC*Sintesi!$B$4)</f>
        <v>0.27034847070970996</v>
      </c>
      <c r="X18">
        <f t="shared" ca="1" si="4"/>
        <v>35.424351096931801</v>
      </c>
      <c r="Y18" s="5">
        <f t="shared" ca="1" si="24"/>
        <v>416.66666666666669</v>
      </c>
      <c r="Z18">
        <f t="shared" ca="1" si="44"/>
        <v>11</v>
      </c>
      <c r="AA18">
        <f t="shared" ca="1" si="45"/>
        <v>171</v>
      </c>
      <c r="AB18" s="3">
        <f t="shared" ca="1" si="46"/>
        <v>6511.1879227746476</v>
      </c>
      <c r="AC18" s="3">
        <f t="shared" ca="1" si="47"/>
        <v>6036.9291086194798</v>
      </c>
      <c r="AD18" s="15">
        <f ca="1">AC18/(RataPAC*Sintesi!$B$4)</f>
        <v>0.30184645543097399</v>
      </c>
      <c r="AF18">
        <f t="shared" ca="1" si="5"/>
        <v>26.563416151293399</v>
      </c>
      <c r="AG18" s="5">
        <f t="shared" ca="1" si="25"/>
        <v>416.66666666666669</v>
      </c>
      <c r="AH18">
        <f t="shared" ca="1" si="48"/>
        <v>15</v>
      </c>
      <c r="AI18">
        <f t="shared" ca="1" si="49"/>
        <v>196</v>
      </c>
      <c r="AJ18" s="3">
        <f t="shared" ca="1" si="50"/>
        <v>5435.9543963985207</v>
      </c>
      <c r="AK18" s="3">
        <f t="shared" ca="1" si="51"/>
        <v>6026.0487778003653</v>
      </c>
      <c r="AL18" s="15">
        <f ca="1">AK18/(RataPAC*Sintesi!$B$4)</f>
        <v>0.30130243889001829</v>
      </c>
      <c r="AN18">
        <f t="shared" ca="1" si="6"/>
        <v>21.9948901417008</v>
      </c>
      <c r="AO18" s="5">
        <f t="shared" ca="1" si="26"/>
        <v>416.66666666666669</v>
      </c>
      <c r="AP18">
        <f t="shared" ca="1" si="52"/>
        <v>18</v>
      </c>
      <c r="AQ18">
        <f t="shared" ca="1" si="53"/>
        <v>213</v>
      </c>
      <c r="AR18" s="3">
        <f t="shared" ca="1" si="54"/>
        <v>4944.8329976903415</v>
      </c>
      <c r="AS18" s="3">
        <f t="shared" ca="1" si="55"/>
        <v>6050.4463170381614</v>
      </c>
      <c r="AT18" s="15">
        <f ca="1">AS18/(RataPAC*Sintesi!$B$4)</f>
        <v>0.30252231585190809</v>
      </c>
      <c r="AW18" s="3">
        <f t="shared" ca="1" si="27"/>
        <v>1981.4119025899931</v>
      </c>
      <c r="AX18" s="5">
        <f t="shared" ca="1" si="56"/>
        <v>29675.573662628274</v>
      </c>
      <c r="AY18" s="5">
        <f t="shared" ca="1" si="28"/>
        <v>26869.13980565119</v>
      </c>
      <c r="AZ18" s="5">
        <f t="shared" ca="1" si="57"/>
        <v>-2806.4338569770844</v>
      </c>
      <c r="BB18" s="16">
        <f t="shared" ca="1" si="29"/>
        <v>39539</v>
      </c>
      <c r="BC18" s="5">
        <f t="shared" ca="1" si="30"/>
        <v>-1981.4119025899931</v>
      </c>
      <c r="BD18" s="5">
        <f t="shared" ca="1" si="31"/>
        <v>-1981.4119025899931</v>
      </c>
      <c r="BG18" s="45">
        <f t="shared" ca="1" si="7"/>
        <v>0.78388812540153596</v>
      </c>
      <c r="BH18" s="45">
        <f t="shared" ca="1" si="8"/>
        <v>0.81088142600592006</v>
      </c>
      <c r="BI18" s="45">
        <f t="shared" ca="1" si="9"/>
        <v>0.77933572413249963</v>
      </c>
      <c r="BJ18" s="45">
        <f t="shared" ca="1" si="10"/>
        <v>0.79690248453880208</v>
      </c>
      <c r="BK18" s="45">
        <f t="shared" ca="1" si="11"/>
        <v>0.79181604510122883</v>
      </c>
      <c r="BM18">
        <f t="shared" ca="1" si="12"/>
        <v>5</v>
      </c>
      <c r="BN18">
        <f t="shared" ca="1" si="13"/>
        <v>5</v>
      </c>
      <c r="BO18">
        <f t="shared" ca="1" si="14"/>
        <v>5</v>
      </c>
      <c r="BP18">
        <f t="shared" ca="1" si="15"/>
        <v>5</v>
      </c>
      <c r="BQ18">
        <f t="shared" ca="1" si="16"/>
        <v>5</v>
      </c>
      <c r="BS18">
        <f t="shared" ca="1" si="32"/>
        <v>25</v>
      </c>
      <c r="BV18" s="45">
        <f t="shared" ca="1" si="17"/>
        <v>70699.426337371755</v>
      </c>
      <c r="BW18" s="45">
        <f t="shared" ca="1" si="33"/>
        <v>97568.566143022937</v>
      </c>
      <c r="BX18" s="15">
        <f t="shared" ca="1" si="18"/>
        <v>1.5845333281244711E-2</v>
      </c>
      <c r="BZ18" s="46" t="s">
        <v>300</v>
      </c>
    </row>
    <row r="19" spans="1:78" x14ac:dyDescent="0.25">
      <c r="A19" s="38">
        <f t="shared" si="34"/>
        <v>19</v>
      </c>
      <c r="B19">
        <f t="shared" si="35"/>
        <v>16</v>
      </c>
      <c r="C19" t="str">
        <f t="shared" ca="1" si="1"/>
        <v>30/04/2008</v>
      </c>
      <c r="D19" s="3">
        <f t="shared" si="19"/>
        <v>6666.6666666666679</v>
      </c>
      <c r="F19">
        <f t="shared" ca="1" si="2"/>
        <v>82.761936519797899</v>
      </c>
      <c r="G19" s="5">
        <f t="shared" ca="1" si="20"/>
        <v>416.66666666666669</v>
      </c>
      <c r="H19">
        <f t="shared" ca="1" si="36"/>
        <v>5</v>
      </c>
      <c r="I19">
        <f t="shared" ca="1" si="37"/>
        <v>68</v>
      </c>
      <c r="J19" s="3">
        <f t="shared" ca="1" si="38"/>
        <v>5693.9279501063438</v>
      </c>
      <c r="K19" s="3">
        <f t="shared" ca="1" si="39"/>
        <v>6193.9897275750563</v>
      </c>
      <c r="L19" s="15">
        <f ca="1">K19/(RataPAC*Sintesi!$B$4)</f>
        <v>0.30969948637875283</v>
      </c>
      <c r="M19" s="13" t="e">
        <f t="shared" ca="1" si="21"/>
        <v>#DIV/0!</v>
      </c>
      <c r="N19" s="25" t="e">
        <f t="shared" ca="1" si="22"/>
        <v>#DIV/0!</v>
      </c>
      <c r="O19" s="24"/>
      <c r="P19">
        <f t="shared" ca="1" si="3"/>
        <v>72.169128606672899</v>
      </c>
      <c r="Q19" s="5">
        <f t="shared" ca="1" si="23"/>
        <v>416.66666666666669</v>
      </c>
      <c r="R19">
        <f t="shared" ca="1" si="40"/>
        <v>5</v>
      </c>
      <c r="S19">
        <f t="shared" ca="1" si="41"/>
        <v>71</v>
      </c>
      <c r="T19" s="3">
        <f t="shared" ca="1" si="42"/>
        <v>5198.7559959591381</v>
      </c>
      <c r="U19" s="3">
        <f t="shared" ca="1" si="43"/>
        <v>5767.8150572275636</v>
      </c>
      <c r="V19" s="15">
        <f ca="1">U19/(RataPAC*Sintesi!$B$4)</f>
        <v>0.28839075286137816</v>
      </c>
      <c r="X19">
        <f t="shared" ca="1" si="4"/>
        <v>38.077122355407298</v>
      </c>
      <c r="Y19" s="5">
        <f t="shared" ca="1" si="24"/>
        <v>416.66666666666669</v>
      </c>
      <c r="Z19">
        <f t="shared" ca="1" si="44"/>
        <v>10</v>
      </c>
      <c r="AA19">
        <f t="shared" ca="1" si="45"/>
        <v>181</v>
      </c>
      <c r="AB19" s="3">
        <f t="shared" ca="1" si="46"/>
        <v>6729.0975415437997</v>
      </c>
      <c r="AC19" s="3">
        <f t="shared" ca="1" si="47"/>
        <v>6417.7003321735529</v>
      </c>
      <c r="AD19" s="15">
        <f ca="1">AC19/(RataPAC*Sintesi!$B$4)</f>
        <v>0.32088501660867763</v>
      </c>
      <c r="AF19">
        <f t="shared" ca="1" si="5"/>
        <v>27.734461206114901</v>
      </c>
      <c r="AG19" s="5">
        <f t="shared" ca="1" si="25"/>
        <v>416.66666666666669</v>
      </c>
      <c r="AH19">
        <f t="shared" ca="1" si="48"/>
        <v>15</v>
      </c>
      <c r="AI19">
        <f t="shared" ca="1" si="49"/>
        <v>211</v>
      </c>
      <c r="AJ19" s="3">
        <f t="shared" ca="1" si="50"/>
        <v>6080.8071648521236</v>
      </c>
      <c r="AK19" s="3">
        <f t="shared" ca="1" si="51"/>
        <v>6442.065695892089</v>
      </c>
      <c r="AL19" s="15">
        <f ca="1">AK19/(RataPAC*Sintesi!$B$4)</f>
        <v>0.32210328479460443</v>
      </c>
      <c r="AN19">
        <f t="shared" ca="1" si="6"/>
        <v>23.215178392912399</v>
      </c>
      <c r="AO19" s="5">
        <f t="shared" ca="1" si="26"/>
        <v>416.66666666666669</v>
      </c>
      <c r="AP19">
        <f t="shared" ca="1" si="52"/>
        <v>17</v>
      </c>
      <c r="AQ19">
        <f t="shared" ca="1" si="53"/>
        <v>230</v>
      </c>
      <c r="AR19" s="3">
        <f t="shared" ca="1" si="54"/>
        <v>5486.19368230483</v>
      </c>
      <c r="AS19" s="3">
        <f t="shared" ca="1" si="55"/>
        <v>6445.1043497176724</v>
      </c>
      <c r="AT19" s="15">
        <f ca="1">AS19/(RataPAC*Sintesi!$B$4)</f>
        <v>0.32225521748588365</v>
      </c>
      <c r="AW19" s="3">
        <f t="shared" ca="1" si="27"/>
        <v>1966.1014999576614</v>
      </c>
      <c r="AX19" s="5">
        <f t="shared" ca="1" si="56"/>
        <v>31666.675162585936</v>
      </c>
      <c r="AY19" s="5">
        <f t="shared" ca="1" si="28"/>
        <v>29188.782334766234</v>
      </c>
      <c r="AZ19" s="5">
        <f t="shared" ca="1" si="57"/>
        <v>-2477.8928278197018</v>
      </c>
      <c r="BB19" s="16">
        <f t="shared" ca="1" si="29"/>
        <v>39568</v>
      </c>
      <c r="BC19" s="5">
        <f t="shared" ca="1" si="30"/>
        <v>-1966.1014999576614</v>
      </c>
      <c r="BD19" s="5">
        <f t="shared" ca="1" si="31"/>
        <v>-1966.1014999576614</v>
      </c>
      <c r="BG19" s="45">
        <f t="shared" ca="1" si="7"/>
        <v>0.82761936519797907</v>
      </c>
      <c r="BH19" s="45">
        <f t="shared" ca="1" si="8"/>
        <v>0.72169128606672894</v>
      </c>
      <c r="BI19" s="45">
        <f t="shared" ca="1" si="9"/>
        <v>0.761542447108146</v>
      </c>
      <c r="BJ19" s="45">
        <f t="shared" ca="1" si="10"/>
        <v>0.83203383618344695</v>
      </c>
      <c r="BK19" s="45">
        <f t="shared" ca="1" si="11"/>
        <v>0.78931606535902155</v>
      </c>
      <c r="BM19">
        <f t="shared" ca="1" si="12"/>
        <v>5</v>
      </c>
      <c r="BN19">
        <f t="shared" ca="1" si="13"/>
        <v>5</v>
      </c>
      <c r="BO19">
        <f t="shared" ca="1" si="14"/>
        <v>5</v>
      </c>
      <c r="BP19">
        <f t="shared" ca="1" si="15"/>
        <v>5</v>
      </c>
      <c r="BQ19">
        <f t="shared" ca="1" si="16"/>
        <v>5</v>
      </c>
      <c r="BS19">
        <f t="shared" ca="1" si="32"/>
        <v>25</v>
      </c>
      <c r="BV19" s="45">
        <f t="shared" ca="1" si="17"/>
        <v>68733.324837414097</v>
      </c>
      <c r="BW19" s="45">
        <f t="shared" ca="1" si="33"/>
        <v>97922.107172180331</v>
      </c>
      <c r="BX19" s="15">
        <f t="shared" ca="1" si="18"/>
        <v>3.6235136287556813E-3</v>
      </c>
    </row>
    <row r="20" spans="1:78" x14ac:dyDescent="0.25">
      <c r="A20" s="38">
        <f t="shared" si="34"/>
        <v>20</v>
      </c>
      <c r="B20">
        <f t="shared" si="35"/>
        <v>17</v>
      </c>
      <c r="C20" t="str">
        <f t="shared" ca="1" si="1"/>
        <v>30/05/2008</v>
      </c>
      <c r="D20" s="3">
        <f t="shared" si="19"/>
        <v>7083.3333333333348</v>
      </c>
      <c r="F20">
        <f t="shared" ca="1" si="2"/>
        <v>83.734234560387407</v>
      </c>
      <c r="G20" s="5">
        <f t="shared" ca="1" si="20"/>
        <v>416.66666666666669</v>
      </c>
      <c r="H20">
        <f t="shared" ca="1" si="36"/>
        <v>4</v>
      </c>
      <c r="I20">
        <f t="shared" ca="1" si="37"/>
        <v>72</v>
      </c>
      <c r="J20" s="3">
        <f t="shared" ca="1" si="38"/>
        <v>5461.9750756397016</v>
      </c>
      <c r="K20" s="3">
        <f t="shared" ca="1" si="39"/>
        <v>6528.9266658166061</v>
      </c>
      <c r="L20" s="15">
        <f ca="1">K20/(RataPAC*Sintesi!$B$4)</f>
        <v>0.32644633329083028</v>
      </c>
      <c r="M20" s="13" t="e">
        <f t="shared" ca="1" si="21"/>
        <v>#DIV/0!</v>
      </c>
      <c r="N20" s="25" t="e">
        <f t="shared" ca="1" si="22"/>
        <v>#DIV/0!</v>
      </c>
      <c r="O20" s="24"/>
      <c r="P20">
        <f t="shared" ca="1" si="3"/>
        <v>73.221915436044199</v>
      </c>
      <c r="Q20" s="5">
        <f t="shared" ca="1" si="23"/>
        <v>416.66666666666669</v>
      </c>
      <c r="R20">
        <f t="shared" ca="1" si="40"/>
        <v>5</v>
      </c>
      <c r="S20">
        <f t="shared" ca="1" si="41"/>
        <v>76</v>
      </c>
      <c r="T20" s="3">
        <f t="shared" ca="1" si="42"/>
        <v>5052.2891829026512</v>
      </c>
      <c r="U20" s="3">
        <f t="shared" ca="1" si="43"/>
        <v>6133.9246344077847</v>
      </c>
      <c r="V20" s="15">
        <f ca="1">U20/(RataPAC*Sintesi!$B$4)</f>
        <v>0.30669623172038923</v>
      </c>
      <c r="X20">
        <f t="shared" ca="1" si="4"/>
        <v>37.177334483667401</v>
      </c>
      <c r="Y20" s="5">
        <f t="shared" ca="1" si="24"/>
        <v>416.66666666666669</v>
      </c>
      <c r="Z20">
        <f t="shared" ca="1" si="44"/>
        <v>11</v>
      </c>
      <c r="AA20">
        <f t="shared" ca="1" si="45"/>
        <v>192</v>
      </c>
      <c r="AB20" s="3">
        <f t="shared" ca="1" si="46"/>
        <v>6343.8795436823239</v>
      </c>
      <c r="AC20" s="3">
        <f t="shared" ca="1" si="47"/>
        <v>6826.6510114938947</v>
      </c>
      <c r="AD20" s="15">
        <f ca="1">AC20/(RataPAC*Sintesi!$B$4)</f>
        <v>0.34133255057469475</v>
      </c>
      <c r="AF20">
        <f t="shared" ca="1" si="5"/>
        <v>28.818991302616698</v>
      </c>
      <c r="AG20" s="5">
        <f t="shared" ca="1" si="25"/>
        <v>416.66666666666669</v>
      </c>
      <c r="AH20">
        <f t="shared" ca="1" si="48"/>
        <v>14</v>
      </c>
      <c r="AI20">
        <f t="shared" ca="1" si="49"/>
        <v>225</v>
      </c>
      <c r="AJ20" s="3">
        <f t="shared" ca="1" si="50"/>
        <v>5841.8787028957877</v>
      </c>
      <c r="AK20" s="3">
        <f t="shared" ca="1" si="51"/>
        <v>6845.5315741287232</v>
      </c>
      <c r="AL20" s="15">
        <f ca="1">AK20/(RataPAC*Sintesi!$B$4)</f>
        <v>0.34227657870643613</v>
      </c>
      <c r="AN20">
        <f t="shared" ca="1" si="6"/>
        <v>23.853016010021001</v>
      </c>
      <c r="AO20" s="5">
        <f t="shared" ca="1" si="26"/>
        <v>416.66666666666669</v>
      </c>
      <c r="AP20">
        <f t="shared" ca="1" si="52"/>
        <v>17</v>
      </c>
      <c r="AQ20">
        <f t="shared" ca="1" si="53"/>
        <v>247</v>
      </c>
      <c r="AR20" s="3">
        <f t="shared" ca="1" si="54"/>
        <v>5107.8643486640913</v>
      </c>
      <c r="AS20" s="3">
        <f t="shared" ca="1" si="55"/>
        <v>6850.6056218880294</v>
      </c>
      <c r="AT20" s="15">
        <f ca="1">AS20/(RataPAC*Sintesi!$B$4)</f>
        <v>0.34253028109440148</v>
      </c>
      <c r="AW20" s="3">
        <f t="shared" ca="1" si="27"/>
        <v>1918.9643451491029</v>
      </c>
      <c r="AX20" s="5">
        <f t="shared" ca="1" si="56"/>
        <v>33610.639507735039</v>
      </c>
      <c r="AY20" s="5">
        <f t="shared" ca="1" si="28"/>
        <v>27807.886853784556</v>
      </c>
      <c r="AZ20" s="5">
        <f t="shared" ca="1" si="57"/>
        <v>-5802.7526539504834</v>
      </c>
      <c r="BB20" s="16">
        <f t="shared" ca="1" si="29"/>
        <v>39598</v>
      </c>
      <c r="BC20" s="5">
        <f t="shared" ca="1" si="30"/>
        <v>-1918.9643451491029</v>
      </c>
      <c r="BD20" s="5">
        <f t="shared" ca="1" si="31"/>
        <v>-1918.9643451491029</v>
      </c>
      <c r="BG20" s="45">
        <f t="shared" ca="1" si="7"/>
        <v>0.66987387648309926</v>
      </c>
      <c r="BH20" s="45">
        <f t="shared" ca="1" si="8"/>
        <v>0.73221915436044194</v>
      </c>
      <c r="BI20" s="45">
        <f t="shared" ca="1" si="9"/>
        <v>0.81790135864068281</v>
      </c>
      <c r="BJ20" s="45">
        <f t="shared" ca="1" si="10"/>
        <v>0.80693175647326754</v>
      </c>
      <c r="BK20" s="45">
        <f t="shared" ca="1" si="11"/>
        <v>0.81100254434071406</v>
      </c>
      <c r="BM20">
        <f t="shared" ca="1" si="12"/>
        <v>5</v>
      </c>
      <c r="BN20">
        <f t="shared" ca="1" si="13"/>
        <v>5</v>
      </c>
      <c r="BO20">
        <f t="shared" ca="1" si="14"/>
        <v>5</v>
      </c>
      <c r="BP20">
        <f t="shared" ca="1" si="15"/>
        <v>5</v>
      </c>
      <c r="BQ20">
        <f t="shared" ca="1" si="16"/>
        <v>5</v>
      </c>
      <c r="BS20">
        <f t="shared" ca="1" si="32"/>
        <v>25</v>
      </c>
      <c r="BV20" s="45">
        <f t="shared" ca="1" si="17"/>
        <v>66814.360492264997</v>
      </c>
      <c r="BW20" s="45">
        <f t="shared" ca="1" si="33"/>
        <v>94622.247346049553</v>
      </c>
      <c r="BX20" s="15">
        <f t="shared" ca="1" si="18"/>
        <v>-3.3698823702072778E-2</v>
      </c>
      <c r="BZ20" s="23">
        <f ca="1">COUNTIF(BX4:BX124,"&lt;0")/120</f>
        <v>0.34166666666666667</v>
      </c>
    </row>
    <row r="21" spans="1:78" x14ac:dyDescent="0.25">
      <c r="A21" s="38">
        <f t="shared" si="34"/>
        <v>21</v>
      </c>
      <c r="B21">
        <f t="shared" si="35"/>
        <v>18</v>
      </c>
      <c r="C21" t="str">
        <f t="shared" ca="1" si="1"/>
        <v>01/07/2008</v>
      </c>
      <c r="D21" s="3">
        <f t="shared" si="19"/>
        <v>7500.0000000000018</v>
      </c>
      <c r="F21">
        <f t="shared" ca="1" si="2"/>
        <v>75.860764939440301</v>
      </c>
      <c r="G21" s="5">
        <f t="shared" ca="1" si="20"/>
        <v>416.66666666666669</v>
      </c>
      <c r="H21">
        <f t="shared" ca="1" si="36"/>
        <v>5</v>
      </c>
      <c r="I21">
        <f t="shared" ca="1" si="37"/>
        <v>77</v>
      </c>
      <c r="J21" s="3">
        <f t="shared" ca="1" si="38"/>
        <v>5732.9499234080231</v>
      </c>
      <c r="K21" s="3">
        <f t="shared" ca="1" si="39"/>
        <v>6908.230490513808</v>
      </c>
      <c r="L21" s="15">
        <f ca="1">K21/(RataPAC*Sintesi!$B$4)</f>
        <v>0.34541152452569041</v>
      </c>
      <c r="M21" s="13" t="e">
        <f t="shared" ca="1" si="21"/>
        <v>#DIV/0!</v>
      </c>
      <c r="N21" s="25" t="e">
        <f t="shared" ca="1" si="22"/>
        <v>#DIV/0!</v>
      </c>
      <c r="O21" s="24"/>
      <c r="P21">
        <f t="shared" ca="1" si="3"/>
        <v>66.477489248719095</v>
      </c>
      <c r="Q21" s="5">
        <f t="shared" ca="1" si="23"/>
        <v>416.66666666666669</v>
      </c>
      <c r="R21">
        <f t="shared" ca="1" si="40"/>
        <v>6</v>
      </c>
      <c r="S21">
        <f t="shared" ca="1" si="41"/>
        <v>82</v>
      </c>
      <c r="T21" s="3">
        <f t="shared" ca="1" si="42"/>
        <v>5439.0916823327925</v>
      </c>
      <c r="U21" s="3">
        <f t="shared" ca="1" si="43"/>
        <v>6532.7895699000992</v>
      </c>
      <c r="V21" s="15">
        <f ca="1">U21/(RataPAC*Sintesi!$B$4)</f>
        <v>0.32663947849500496</v>
      </c>
      <c r="X21">
        <f t="shared" ca="1" si="4"/>
        <v>33.041039290012101</v>
      </c>
      <c r="Y21" s="5">
        <f t="shared" ca="1" si="24"/>
        <v>416.66666666666669</v>
      </c>
      <c r="Z21">
        <f t="shared" ca="1" si="44"/>
        <v>12</v>
      </c>
      <c r="AA21">
        <f t="shared" ca="1" si="45"/>
        <v>204</v>
      </c>
      <c r="AB21" s="3">
        <f t="shared" ca="1" si="46"/>
        <v>6626.2715364732858</v>
      </c>
      <c r="AC21" s="3">
        <f t="shared" ca="1" si="47"/>
        <v>7223.1434829740401</v>
      </c>
      <c r="AD21" s="15">
        <f ca="1">AC21/(RataPAC*Sintesi!$B$4)</f>
        <v>0.36115717414870202</v>
      </c>
      <c r="AF21">
        <f t="shared" ca="1" si="5"/>
        <v>25.9639053462035</v>
      </c>
      <c r="AG21" s="5">
        <f t="shared" ca="1" si="25"/>
        <v>416.66666666666669</v>
      </c>
      <c r="AH21">
        <f t="shared" ca="1" si="48"/>
        <v>16</v>
      </c>
      <c r="AI21">
        <f t="shared" ca="1" si="49"/>
        <v>241</v>
      </c>
      <c r="AJ21" s="3">
        <f t="shared" ca="1" si="50"/>
        <v>6186.5843970294145</v>
      </c>
      <c r="AK21" s="3">
        <f t="shared" ca="1" si="51"/>
        <v>7260.954059667979</v>
      </c>
      <c r="AL21" s="15">
        <f ca="1">AK21/(RataPAC*Sintesi!$B$4)</f>
        <v>0.36304770298339895</v>
      </c>
      <c r="AN21">
        <f t="shared" ca="1" si="6"/>
        <v>20.6796127476279</v>
      </c>
      <c r="AO21" s="5">
        <f t="shared" ca="1" si="26"/>
        <v>416.66666666666669</v>
      </c>
      <c r="AP21">
        <f t="shared" ca="1" si="52"/>
        <v>20</v>
      </c>
      <c r="AQ21">
        <f t="shared" ca="1" si="53"/>
        <v>267</v>
      </c>
      <c r="AR21" s="3">
        <f t="shared" ca="1" si="54"/>
        <v>5954.7570041831941</v>
      </c>
      <c r="AS21" s="3">
        <f t="shared" ca="1" si="55"/>
        <v>7264.197876840587</v>
      </c>
      <c r="AT21" s="15">
        <f ca="1">AS21/(RataPAC*Sintesi!$B$4)</f>
        <v>0.36320989384202934</v>
      </c>
      <c r="AW21" s="3">
        <f t="shared" ca="1" si="27"/>
        <v>2003.6759721614753</v>
      </c>
      <c r="AX21" s="5">
        <f t="shared" ca="1" si="56"/>
        <v>35639.315479896512</v>
      </c>
      <c r="AY21" s="5">
        <f t="shared" ca="1" si="28"/>
        <v>29939.65454342671</v>
      </c>
      <c r="AZ21" s="5">
        <f t="shared" ca="1" si="57"/>
        <v>-5699.6609364698015</v>
      </c>
      <c r="BB21" s="16">
        <f t="shared" ca="1" si="29"/>
        <v>39630</v>
      </c>
      <c r="BC21" s="5">
        <f t="shared" ca="1" si="30"/>
        <v>-2003.6759721614753</v>
      </c>
      <c r="BD21" s="5">
        <f t="shared" ca="1" si="31"/>
        <v>-2003.6759721614753</v>
      </c>
      <c r="BG21" s="45">
        <f t="shared" ca="1" si="7"/>
        <v>0.75860764939440295</v>
      </c>
      <c r="BH21" s="45">
        <f t="shared" ca="1" si="8"/>
        <v>0.79772987098462911</v>
      </c>
      <c r="BI21" s="45">
        <f t="shared" ca="1" si="9"/>
        <v>0.79298494296029054</v>
      </c>
      <c r="BJ21" s="45">
        <f t="shared" ca="1" si="10"/>
        <v>0.83084497107851207</v>
      </c>
      <c r="BK21" s="45">
        <f t="shared" ca="1" si="11"/>
        <v>0.82718450990511605</v>
      </c>
      <c r="BM21">
        <f t="shared" ca="1" si="12"/>
        <v>5</v>
      </c>
      <c r="BN21">
        <f t="shared" ca="1" si="13"/>
        <v>5</v>
      </c>
      <c r="BO21">
        <f t="shared" ca="1" si="14"/>
        <v>5</v>
      </c>
      <c r="BP21">
        <f t="shared" ca="1" si="15"/>
        <v>5</v>
      </c>
      <c r="BQ21">
        <f t="shared" ca="1" si="16"/>
        <v>5</v>
      </c>
      <c r="BS21">
        <f t="shared" ca="1" si="32"/>
        <v>25</v>
      </c>
      <c r="BV21" s="45">
        <f t="shared" ca="1" si="17"/>
        <v>64810.684520103525</v>
      </c>
      <c r="BW21" s="45">
        <f t="shared" ca="1" si="33"/>
        <v>94750.339063530235</v>
      </c>
      <c r="BX21" s="15">
        <f t="shared" ca="1" si="18"/>
        <v>1.3537167111685733E-3</v>
      </c>
    </row>
    <row r="22" spans="1:78" x14ac:dyDescent="0.25">
      <c r="A22" s="38">
        <f t="shared" si="34"/>
        <v>22</v>
      </c>
      <c r="B22">
        <f t="shared" si="35"/>
        <v>19</v>
      </c>
      <c r="C22" t="str">
        <f t="shared" ca="1" si="1"/>
        <v>01/08/2008</v>
      </c>
      <c r="D22" s="3">
        <f t="shared" si="19"/>
        <v>7916.6666666666688</v>
      </c>
      <c r="F22">
        <f t="shared" ca="1" si="2"/>
        <v>74.453895109195102</v>
      </c>
      <c r="G22" s="5">
        <f t="shared" ca="1" si="20"/>
        <v>416.66666666666669</v>
      </c>
      <c r="H22">
        <f t="shared" ca="1" si="36"/>
        <v>5</v>
      </c>
      <c r="I22">
        <f t="shared" ca="1" si="37"/>
        <v>82</v>
      </c>
      <c r="J22" s="3">
        <f t="shared" ca="1" si="38"/>
        <v>6207.8142527319451</v>
      </c>
      <c r="K22" s="3">
        <f t="shared" ca="1" si="39"/>
        <v>7280.4999660597832</v>
      </c>
      <c r="L22" s="15">
        <f ca="1">K22/(RataPAC*Sintesi!$B$4)</f>
        <v>0.36402499830298918</v>
      </c>
      <c r="M22" s="13" t="e">
        <f t="shared" ca="1" si="21"/>
        <v>#DIV/0!</v>
      </c>
      <c r="N22" s="25" t="e">
        <f t="shared" ca="1" si="22"/>
        <v>#DIV/0!</v>
      </c>
      <c r="O22" s="24"/>
      <c r="P22">
        <f t="shared" ca="1" si="3"/>
        <v>66.330386369912105</v>
      </c>
      <c r="Q22" s="5">
        <f t="shared" ca="1" si="23"/>
        <v>416.66666666666669</v>
      </c>
      <c r="R22">
        <f t="shared" ca="1" si="40"/>
        <v>6</v>
      </c>
      <c r="S22">
        <f t="shared" ca="1" si="41"/>
        <v>88</v>
      </c>
      <c r="T22" s="3">
        <f t="shared" ca="1" si="42"/>
        <v>6259.9184796499467</v>
      </c>
      <c r="U22" s="3">
        <f t="shared" ca="1" si="43"/>
        <v>6930.7718881195715</v>
      </c>
      <c r="V22" s="15">
        <f ca="1">U22/(RataPAC*Sintesi!$B$4)</f>
        <v>0.34653859440597856</v>
      </c>
      <c r="X22">
        <f t="shared" ca="1" si="4"/>
        <v>32.481723218006302</v>
      </c>
      <c r="Y22" s="5">
        <f t="shared" ca="1" si="24"/>
        <v>416.66666666666669</v>
      </c>
      <c r="Z22">
        <f t="shared" ca="1" si="44"/>
        <v>12</v>
      </c>
      <c r="AA22">
        <f t="shared" ca="1" si="45"/>
        <v>216</v>
      </c>
      <c r="AB22" s="3">
        <f t="shared" ca="1" si="46"/>
        <v>6335.3795294784386</v>
      </c>
      <c r="AC22" s="3">
        <f t="shared" ca="1" si="47"/>
        <v>7612.9241615901155</v>
      </c>
      <c r="AD22" s="15">
        <f ca="1">AC22/(RataPAC*Sintesi!$B$4)</f>
        <v>0.38064620807950578</v>
      </c>
      <c r="AF22">
        <f t="shared" ca="1" si="5"/>
        <v>25.670474676470601</v>
      </c>
      <c r="AG22" s="5">
        <f t="shared" ca="1" si="25"/>
        <v>416.66666666666669</v>
      </c>
      <c r="AH22">
        <f t="shared" ca="1" si="48"/>
        <v>16</v>
      </c>
      <c r="AI22">
        <f t="shared" ca="1" si="49"/>
        <v>257</v>
      </c>
      <c r="AJ22" s="3">
        <f t="shared" ca="1" si="50"/>
        <v>6727.0874762839476</v>
      </c>
      <c r="AK22" s="3">
        <f t="shared" ca="1" si="51"/>
        <v>7671.6816544915082</v>
      </c>
      <c r="AL22" s="15">
        <f ca="1">AK22/(RataPAC*Sintesi!$B$4)</f>
        <v>0.38358408272457539</v>
      </c>
      <c r="AN22">
        <f t="shared" ca="1" si="6"/>
        <v>22.302460689824699</v>
      </c>
      <c r="AO22" s="5">
        <f t="shared" ca="1" si="26"/>
        <v>416.66666666666669</v>
      </c>
      <c r="AP22">
        <f t="shared" ca="1" si="52"/>
        <v>18</v>
      </c>
      <c r="AQ22">
        <f t="shared" ca="1" si="53"/>
        <v>285</v>
      </c>
      <c r="AR22" s="3">
        <f t="shared" ca="1" si="54"/>
        <v>6569.5289784128972</v>
      </c>
      <c r="AS22" s="3">
        <f t="shared" ca="1" si="55"/>
        <v>7665.6421692574313</v>
      </c>
      <c r="AT22" s="15">
        <f ca="1">AS22/(RataPAC*Sintesi!$B$4)</f>
        <v>0.38328210846287158</v>
      </c>
      <c r="AW22" s="3">
        <f t="shared" ca="1" si="27"/>
        <v>1972.204359621898</v>
      </c>
      <c r="AX22" s="5">
        <f t="shared" ca="1" si="56"/>
        <v>37636.519839518412</v>
      </c>
      <c r="AY22" s="5">
        <f t="shared" ca="1" si="28"/>
        <v>32099.728716557176</v>
      </c>
      <c r="AZ22" s="5">
        <f t="shared" ca="1" si="57"/>
        <v>-5536.7911229612364</v>
      </c>
      <c r="BB22" s="16">
        <f t="shared" ca="1" si="29"/>
        <v>39661</v>
      </c>
      <c r="BC22" s="5">
        <f t="shared" ca="1" si="30"/>
        <v>-1972.204359621898</v>
      </c>
      <c r="BD22" s="5">
        <f t="shared" ca="1" si="31"/>
        <v>-1972.204359621898</v>
      </c>
      <c r="BG22" s="45">
        <f t="shared" ca="1" si="7"/>
        <v>0.74453895109195112</v>
      </c>
      <c r="BH22" s="45">
        <f t="shared" ca="1" si="8"/>
        <v>0.79596463643894533</v>
      </c>
      <c r="BI22" s="45">
        <f t="shared" ca="1" si="9"/>
        <v>0.77956135723215136</v>
      </c>
      <c r="BJ22" s="45">
        <f t="shared" ca="1" si="10"/>
        <v>0.82145518964705921</v>
      </c>
      <c r="BK22" s="45">
        <f t="shared" ca="1" si="11"/>
        <v>0.80288858483368919</v>
      </c>
      <c r="BM22">
        <f t="shared" ca="1" si="12"/>
        <v>5</v>
      </c>
      <c r="BN22">
        <f t="shared" ca="1" si="13"/>
        <v>5</v>
      </c>
      <c r="BO22">
        <f t="shared" ca="1" si="14"/>
        <v>5</v>
      </c>
      <c r="BP22">
        <f t="shared" ca="1" si="15"/>
        <v>5</v>
      </c>
      <c r="BQ22">
        <f t="shared" ca="1" si="16"/>
        <v>5</v>
      </c>
      <c r="BS22">
        <f t="shared" ca="1" si="32"/>
        <v>25</v>
      </c>
      <c r="BV22" s="45">
        <f t="shared" ca="1" si="17"/>
        <v>62838.480160481624</v>
      </c>
      <c r="BW22" s="45">
        <f t="shared" ca="1" si="33"/>
        <v>94938.208877038793</v>
      </c>
      <c r="BX22" s="15">
        <f t="shared" ca="1" si="18"/>
        <v>1.9827877701059649E-3</v>
      </c>
      <c r="BZ22" s="46" t="s">
        <v>301</v>
      </c>
    </row>
    <row r="23" spans="1:78" x14ac:dyDescent="0.25">
      <c r="A23" s="38">
        <f t="shared" si="34"/>
        <v>23</v>
      </c>
      <c r="B23">
        <f t="shared" si="35"/>
        <v>20</v>
      </c>
      <c r="C23" t="str">
        <f t="shared" ca="1" si="1"/>
        <v>01/09/2008</v>
      </c>
      <c r="D23" s="3">
        <f t="shared" si="19"/>
        <v>8333.3333333333358</v>
      </c>
      <c r="F23">
        <f t="shared" ca="1" si="2"/>
        <v>75.705051862584696</v>
      </c>
      <c r="G23" s="5">
        <f t="shared" ca="1" si="20"/>
        <v>416.66666666666669</v>
      </c>
      <c r="H23">
        <f t="shared" ca="1" si="36"/>
        <v>5</v>
      </c>
      <c r="I23">
        <f t="shared" ca="1" si="37"/>
        <v>87</v>
      </c>
      <c r="J23" s="3">
        <f t="shared" ca="1" si="38"/>
        <v>5872.7974801919636</v>
      </c>
      <c r="K23" s="3">
        <f t="shared" ca="1" si="39"/>
        <v>7659.0252253727067</v>
      </c>
      <c r="L23" s="15">
        <f ca="1">K23/(RataPAC*Sintesi!$B$4)</f>
        <v>0.38295126126863532</v>
      </c>
      <c r="M23" s="13" t="e">
        <f t="shared" ca="1" si="21"/>
        <v>#DIV/0!</v>
      </c>
      <c r="N23" s="25" t="e">
        <f t="shared" ca="1" si="22"/>
        <v>#DIV/0!</v>
      </c>
      <c r="O23" s="24"/>
      <c r="P23">
        <f t="shared" ca="1" si="3"/>
        <v>71.135437268749399</v>
      </c>
      <c r="Q23" s="5">
        <f t="shared" ca="1" si="23"/>
        <v>416.66666666666669</v>
      </c>
      <c r="R23">
        <f t="shared" ca="1" si="40"/>
        <v>5</v>
      </c>
      <c r="S23">
        <f t="shared" ca="1" si="41"/>
        <v>93</v>
      </c>
      <c r="T23" s="3">
        <f t="shared" ca="1" si="42"/>
        <v>6285.2683279298917</v>
      </c>
      <c r="U23" s="3">
        <f t="shared" ca="1" si="43"/>
        <v>7286.4490744633185</v>
      </c>
      <c r="V23" s="15">
        <f ca="1">U23/(RataPAC*Sintesi!$B$4)</f>
        <v>0.36432245372316591</v>
      </c>
      <c r="X23">
        <f t="shared" ca="1" si="4"/>
        <v>29.330460784622399</v>
      </c>
      <c r="Y23" s="5">
        <f t="shared" ca="1" si="24"/>
        <v>416.66666666666669</v>
      </c>
      <c r="Z23">
        <f t="shared" ca="1" si="44"/>
        <v>14</v>
      </c>
      <c r="AA23">
        <f t="shared" ca="1" si="45"/>
        <v>230</v>
      </c>
      <c r="AB23" s="3">
        <f t="shared" ca="1" si="46"/>
        <v>5850.9748682788086</v>
      </c>
      <c r="AC23" s="3">
        <f t="shared" ca="1" si="47"/>
        <v>8023.5506125748288</v>
      </c>
      <c r="AD23" s="15">
        <f ca="1">AC23/(RataPAC*Sintesi!$B$4)</f>
        <v>0.40117753062874145</v>
      </c>
      <c r="AF23">
        <f t="shared" ca="1" si="5"/>
        <v>26.1754376509103</v>
      </c>
      <c r="AG23" s="5">
        <f t="shared" ca="1" si="25"/>
        <v>416.66666666666669</v>
      </c>
      <c r="AH23">
        <f t="shared" ca="1" si="48"/>
        <v>15</v>
      </c>
      <c r="AI23">
        <f t="shared" ca="1" si="49"/>
        <v>272</v>
      </c>
      <c r="AJ23" s="3">
        <f t="shared" ca="1" si="50"/>
        <v>6001.6709943045089</v>
      </c>
      <c r="AK23" s="3">
        <f t="shared" ca="1" si="51"/>
        <v>8064.3132192551629</v>
      </c>
      <c r="AL23" s="15">
        <f ca="1">AK23/(RataPAC*Sintesi!$B$4)</f>
        <v>0.40321566096275813</v>
      </c>
      <c r="AN23">
        <f t="shared" ca="1" si="6"/>
        <v>23.050978871624199</v>
      </c>
      <c r="AO23" s="5">
        <f t="shared" ca="1" si="26"/>
        <v>416.66666666666669</v>
      </c>
      <c r="AP23">
        <f t="shared" ca="1" si="52"/>
        <v>18</v>
      </c>
      <c r="AQ23">
        <f t="shared" ca="1" si="53"/>
        <v>303</v>
      </c>
      <c r="AR23" s="3">
        <f t="shared" ca="1" si="54"/>
        <v>5751.4353011020876</v>
      </c>
      <c r="AS23" s="3">
        <f t="shared" ca="1" si="55"/>
        <v>8080.5597889466671</v>
      </c>
      <c r="AT23" s="15">
        <f ca="1">AS23/(RataPAC*Sintesi!$B$4)</f>
        <v>0.40402798944733337</v>
      </c>
      <c r="AW23" s="3">
        <f t="shared" ca="1" si="27"/>
        <v>1952.3780810942742</v>
      </c>
      <c r="AX23" s="5">
        <f t="shared" ca="1" si="56"/>
        <v>39613.89792061269</v>
      </c>
      <c r="AY23" s="5">
        <f t="shared" ca="1" si="28"/>
        <v>29762.146971807259</v>
      </c>
      <c r="AZ23" s="5">
        <f t="shared" ca="1" si="57"/>
        <v>-9851.7509488054311</v>
      </c>
      <c r="BB23" s="16">
        <f t="shared" ca="1" si="29"/>
        <v>39692</v>
      </c>
      <c r="BC23" s="5">
        <f t="shared" ca="1" si="30"/>
        <v>-1952.3780810942742</v>
      </c>
      <c r="BD23" s="5">
        <f t="shared" ca="1" si="31"/>
        <v>-1952.3780810942742</v>
      </c>
      <c r="BG23" s="45">
        <f t="shared" ca="1" si="7"/>
        <v>0.75705051862584694</v>
      </c>
      <c r="BH23" s="45">
        <f t="shared" ca="1" si="8"/>
        <v>0.71135437268749402</v>
      </c>
      <c r="BI23" s="45">
        <f t="shared" ca="1" si="9"/>
        <v>0.82125290196942724</v>
      </c>
      <c r="BJ23" s="45">
        <f t="shared" ca="1" si="10"/>
        <v>0.78526312952730903</v>
      </c>
      <c r="BK23" s="45">
        <f t="shared" ca="1" si="11"/>
        <v>0.82983523937847126</v>
      </c>
      <c r="BM23">
        <f t="shared" ca="1" si="12"/>
        <v>5</v>
      </c>
      <c r="BN23">
        <f t="shared" ca="1" si="13"/>
        <v>5</v>
      </c>
      <c r="BO23">
        <f t="shared" ca="1" si="14"/>
        <v>5</v>
      </c>
      <c r="BP23">
        <f t="shared" ca="1" si="15"/>
        <v>5</v>
      </c>
      <c r="BQ23">
        <f t="shared" ca="1" si="16"/>
        <v>5</v>
      </c>
      <c r="BS23">
        <f t="shared" ca="1" si="32"/>
        <v>25</v>
      </c>
      <c r="BV23" s="45">
        <f t="shared" ca="1" si="17"/>
        <v>60886.102079387347</v>
      </c>
      <c r="BW23" s="45">
        <f t="shared" ca="1" si="33"/>
        <v>90648.249051194609</v>
      </c>
      <c r="BX23" s="15">
        <f t="shared" ca="1" si="18"/>
        <v>-4.5186862872043543E-2</v>
      </c>
    </row>
    <row r="24" spans="1:78" x14ac:dyDescent="0.25">
      <c r="A24" s="38">
        <f t="shared" si="34"/>
        <v>24</v>
      </c>
      <c r="B24">
        <f t="shared" si="35"/>
        <v>21</v>
      </c>
      <c r="C24" t="str">
        <f t="shared" ca="1" si="1"/>
        <v>01/10/2008</v>
      </c>
      <c r="D24" s="3">
        <f t="shared" si="19"/>
        <v>8750.0000000000018</v>
      </c>
      <c r="F24">
        <f t="shared" ca="1" si="2"/>
        <v>67.503419312551301</v>
      </c>
      <c r="G24" s="5">
        <f t="shared" ca="1" si="20"/>
        <v>416.66666666666669</v>
      </c>
      <c r="H24">
        <f t="shared" ca="1" si="36"/>
        <v>6</v>
      </c>
      <c r="I24">
        <f t="shared" ca="1" si="37"/>
        <v>93</v>
      </c>
      <c r="J24" s="3">
        <f t="shared" ca="1" si="38"/>
        <v>5330.4375904447679</v>
      </c>
      <c r="K24" s="3">
        <f t="shared" ca="1" si="39"/>
        <v>8064.0457412480146</v>
      </c>
      <c r="L24" s="15">
        <f ca="1">K24/(RataPAC*Sintesi!$B$4)</f>
        <v>0.40320228706240074</v>
      </c>
      <c r="M24" s="13" t="e">
        <f t="shared" ca="1" si="21"/>
        <v>#DIV/0!</v>
      </c>
      <c r="N24" s="25" t="e">
        <f t="shared" ca="1" si="22"/>
        <v>#DIV/0!</v>
      </c>
      <c r="O24" s="24"/>
      <c r="P24">
        <f t="shared" ca="1" si="3"/>
        <v>67.583530407848301</v>
      </c>
      <c r="Q24" s="5">
        <f t="shared" ca="1" si="23"/>
        <v>416.66666666666669</v>
      </c>
      <c r="R24">
        <f t="shared" ca="1" si="40"/>
        <v>6</v>
      </c>
      <c r="S24">
        <f t="shared" ca="1" si="41"/>
        <v>99</v>
      </c>
      <c r="T24" s="3">
        <f t="shared" ca="1" si="42"/>
        <v>5973.9970066486385</v>
      </c>
      <c r="U24" s="3">
        <f t="shared" ca="1" si="43"/>
        <v>7691.9502569104079</v>
      </c>
      <c r="V24" s="15">
        <f ca="1">U24/(RataPAC*Sintesi!$B$4)</f>
        <v>0.38459751284552041</v>
      </c>
      <c r="X24">
        <f t="shared" ca="1" si="4"/>
        <v>25.439021166429601</v>
      </c>
      <c r="Y24" s="5">
        <f t="shared" ca="1" si="24"/>
        <v>416.66666666666669</v>
      </c>
      <c r="Z24">
        <f t="shared" ca="1" si="44"/>
        <v>16</v>
      </c>
      <c r="AA24">
        <f t="shared" ca="1" si="45"/>
        <v>246</v>
      </c>
      <c r="AB24" s="3">
        <f t="shared" ca="1" si="46"/>
        <v>4778.8749500153381</v>
      </c>
      <c r="AC24" s="3">
        <f t="shared" ca="1" si="47"/>
        <v>8430.5749512377024</v>
      </c>
      <c r="AD24" s="15">
        <f ca="1">AC24/(RataPAC*Sintesi!$B$4)</f>
        <v>0.42152874756188513</v>
      </c>
      <c r="AF24">
        <f t="shared" ca="1" si="5"/>
        <v>22.064966890825399</v>
      </c>
      <c r="AG24" s="5">
        <f t="shared" ca="1" si="25"/>
        <v>416.66666666666669</v>
      </c>
      <c r="AH24">
        <f t="shared" ca="1" si="48"/>
        <v>18</v>
      </c>
      <c r="AI24">
        <f t="shared" ca="1" si="49"/>
        <v>290</v>
      </c>
      <c r="AJ24" s="3">
        <f t="shared" ca="1" si="50"/>
        <v>4907.1861186563538</v>
      </c>
      <c r="AK24" s="3">
        <f t="shared" ca="1" si="51"/>
        <v>8461.4826232900195</v>
      </c>
      <c r="AL24" s="15">
        <f ca="1">AK24/(RataPAC*Sintesi!$B$4)</f>
        <v>0.42307413116450099</v>
      </c>
      <c r="AN24">
        <f t="shared" ca="1" si="6"/>
        <v>18.9816346571026</v>
      </c>
      <c r="AO24" s="5">
        <f t="shared" ca="1" si="26"/>
        <v>416.66666666666669</v>
      </c>
      <c r="AP24">
        <f t="shared" ca="1" si="52"/>
        <v>21</v>
      </c>
      <c r="AQ24">
        <f t="shared" ca="1" si="53"/>
        <v>324</v>
      </c>
      <c r="AR24" s="3">
        <f t="shared" ca="1" si="54"/>
        <v>5247.9769980503597</v>
      </c>
      <c r="AS24" s="3">
        <f t="shared" ca="1" si="55"/>
        <v>8479.1741167458222</v>
      </c>
      <c r="AT24" s="15">
        <f ca="1">AS24/(RataPAC*Sintesi!$B$4)</f>
        <v>0.42395870583729112</v>
      </c>
      <c r="AW24" s="3">
        <f t="shared" ca="1" si="27"/>
        <v>2013.3297688192829</v>
      </c>
      <c r="AX24" s="5">
        <f t="shared" ca="1" si="56"/>
        <v>41652.227689431973</v>
      </c>
      <c r="AY24" s="5">
        <f t="shared" ca="1" si="28"/>
        <v>26238.472663815461</v>
      </c>
      <c r="AZ24" s="5">
        <f t="shared" ca="1" si="57"/>
        <v>-15413.755025616512</v>
      </c>
      <c r="BB24" s="16">
        <f t="shared" ca="1" si="29"/>
        <v>39722</v>
      </c>
      <c r="BC24" s="5">
        <f t="shared" ca="1" si="30"/>
        <v>-2013.3297688192829</v>
      </c>
      <c r="BD24" s="5">
        <f t="shared" ca="1" si="31"/>
        <v>-2013.3297688192829</v>
      </c>
      <c r="BG24" s="45">
        <f t="shared" ca="1" si="7"/>
        <v>0.81004103175061559</v>
      </c>
      <c r="BH24" s="45">
        <f t="shared" ca="1" si="8"/>
        <v>0.81100236489417965</v>
      </c>
      <c r="BI24" s="45">
        <f t="shared" ca="1" si="9"/>
        <v>0.81404867732574726</v>
      </c>
      <c r="BJ24" s="45">
        <f t="shared" ca="1" si="10"/>
        <v>0.79433880806971435</v>
      </c>
      <c r="BK24" s="45">
        <f t="shared" ca="1" si="11"/>
        <v>0.79722865559830913</v>
      </c>
      <c r="BM24">
        <f t="shared" ca="1" si="12"/>
        <v>5</v>
      </c>
      <c r="BN24">
        <f t="shared" ca="1" si="13"/>
        <v>5</v>
      </c>
      <c r="BO24">
        <f t="shared" ca="1" si="14"/>
        <v>5</v>
      </c>
      <c r="BP24">
        <f t="shared" ca="1" si="15"/>
        <v>5</v>
      </c>
      <c r="BQ24">
        <f t="shared" ca="1" si="16"/>
        <v>5</v>
      </c>
      <c r="BS24">
        <f t="shared" ca="1" si="32"/>
        <v>25</v>
      </c>
      <c r="BV24" s="45">
        <f t="shared" ca="1" si="17"/>
        <v>58872.772310568063</v>
      </c>
      <c r="BW24" s="45">
        <f t="shared" ca="1" si="33"/>
        <v>85111.244974383531</v>
      </c>
      <c r="BX24" s="15">
        <f t="shared" ca="1" si="18"/>
        <v>-6.1082305888600197E-2</v>
      </c>
      <c r="BZ24" s="10">
        <f ca="1">MAX(BX4:BX124)</f>
        <v>9.1545645498695372E-2</v>
      </c>
    </row>
    <row r="25" spans="1:78" x14ac:dyDescent="0.25">
      <c r="A25" s="38">
        <f t="shared" si="34"/>
        <v>25</v>
      </c>
      <c r="B25">
        <f t="shared" si="35"/>
        <v>22</v>
      </c>
      <c r="C25" t="str">
        <f t="shared" ca="1" si="1"/>
        <v>31/10/2008</v>
      </c>
      <c r="D25" s="3">
        <f t="shared" si="19"/>
        <v>9166.6666666666679</v>
      </c>
      <c r="F25">
        <f t="shared" ca="1" si="2"/>
        <v>57.316533230588902</v>
      </c>
      <c r="G25" s="5">
        <f t="shared" ca="1" si="20"/>
        <v>416.66666666666669</v>
      </c>
      <c r="H25">
        <f t="shared" ca="1" si="36"/>
        <v>7</v>
      </c>
      <c r="I25">
        <f t="shared" ca="1" si="37"/>
        <v>100</v>
      </c>
      <c r="J25" s="3">
        <f t="shared" ca="1" si="38"/>
        <v>5480.51577207846</v>
      </c>
      <c r="K25" s="3">
        <f t="shared" ca="1" si="39"/>
        <v>8465.2614738621378</v>
      </c>
      <c r="L25" s="15">
        <f ca="1">K25/(RataPAC*Sintesi!$B$4)</f>
        <v>0.42326307369310689</v>
      </c>
      <c r="M25" s="13" t="e">
        <f t="shared" ca="1" si="21"/>
        <v>#DIV/0!</v>
      </c>
      <c r="N25" s="25" t="e">
        <f t="shared" ca="1" si="22"/>
        <v>#DIV/0!</v>
      </c>
      <c r="O25" s="24"/>
      <c r="P25">
        <f t="shared" ca="1" si="3"/>
        <v>60.343404107562002</v>
      </c>
      <c r="Q25" s="5">
        <f t="shared" ca="1" si="23"/>
        <v>416.66666666666669</v>
      </c>
      <c r="R25">
        <f t="shared" ca="1" si="40"/>
        <v>6</v>
      </c>
      <c r="S25">
        <f t="shared" ca="1" si="41"/>
        <v>105</v>
      </c>
      <c r="T25" s="3">
        <f t="shared" ca="1" si="42"/>
        <v>6030.5183812609257</v>
      </c>
      <c r="U25" s="3">
        <f t="shared" ca="1" si="43"/>
        <v>8054.0106815557801</v>
      </c>
      <c r="V25" s="15">
        <f ca="1">U25/(RataPAC*Sintesi!$B$4)</f>
        <v>0.402700534077789</v>
      </c>
      <c r="X25">
        <f t="shared" ca="1" si="4"/>
        <v>19.4263209350217</v>
      </c>
      <c r="Y25" s="5">
        <f t="shared" ca="1" si="24"/>
        <v>416.66666666666669</v>
      </c>
      <c r="Z25">
        <f t="shared" ca="1" si="44"/>
        <v>21</v>
      </c>
      <c r="AA25">
        <f t="shared" ca="1" si="45"/>
        <v>267</v>
      </c>
      <c r="AB25" s="3">
        <f t="shared" ca="1" si="46"/>
        <v>4920.0987313801415</v>
      </c>
      <c r="AC25" s="3">
        <f t="shared" ca="1" si="47"/>
        <v>8838.5276908731576</v>
      </c>
      <c r="AD25" s="15">
        <f ca="1">AC25/(RataPAC*Sintesi!$B$4)</f>
        <v>0.4419263845436579</v>
      </c>
      <c r="AF25">
        <f t="shared" ca="1" si="5"/>
        <v>16.9213314436426</v>
      </c>
      <c r="AG25" s="5">
        <f t="shared" ca="1" si="25"/>
        <v>416.66666666666669</v>
      </c>
      <c r="AH25">
        <f t="shared" ca="1" si="48"/>
        <v>24</v>
      </c>
      <c r="AI25">
        <f t="shared" ca="1" si="49"/>
        <v>314</v>
      </c>
      <c r="AJ25" s="3">
        <f t="shared" ca="1" si="50"/>
        <v>5328.9146800133103</v>
      </c>
      <c r="AK25" s="3">
        <f t="shared" ca="1" si="51"/>
        <v>8867.5945779374415</v>
      </c>
      <c r="AL25" s="15">
        <f ca="1">AK25/(RataPAC*Sintesi!$B$4)</f>
        <v>0.44337972889687205</v>
      </c>
      <c r="AN25">
        <f t="shared" ca="1" si="6"/>
        <v>16.197459870525801</v>
      </c>
      <c r="AO25" s="5">
        <f t="shared" ca="1" si="26"/>
        <v>416.66666666666669</v>
      </c>
      <c r="AP25">
        <f t="shared" ca="1" si="52"/>
        <v>25</v>
      </c>
      <c r="AQ25">
        <f t="shared" ca="1" si="53"/>
        <v>349</v>
      </c>
      <c r="AR25" s="3">
        <f t="shared" ca="1" si="54"/>
        <v>5225.9308016642544</v>
      </c>
      <c r="AS25" s="3">
        <f t="shared" ca="1" si="55"/>
        <v>8884.1106135089667</v>
      </c>
      <c r="AT25" s="15">
        <f ca="1">AS25/(RataPAC*Sintesi!$B$4)</f>
        <v>0.44420553067544832</v>
      </c>
      <c r="AW25" s="3">
        <f t="shared" ca="1" si="27"/>
        <v>1982.2773483055175</v>
      </c>
      <c r="AX25" s="5">
        <f t="shared" ca="1" si="56"/>
        <v>43659.505037737494</v>
      </c>
      <c r="AY25" s="5">
        <f t="shared" ca="1" si="28"/>
        <v>26985.978366397092</v>
      </c>
      <c r="AZ25" s="5">
        <f t="shared" ca="1" si="57"/>
        <v>-16673.526671340402</v>
      </c>
      <c r="BB25" s="16">
        <f t="shared" ca="1" si="29"/>
        <v>39752</v>
      </c>
      <c r="BC25" s="5">
        <f t="shared" ca="1" si="30"/>
        <v>-1982.2773483055175</v>
      </c>
      <c r="BD25" s="5">
        <f t="shared" ca="1" si="31"/>
        <v>-1982.2773483055175</v>
      </c>
      <c r="BG25" s="45">
        <f t="shared" ca="1" si="7"/>
        <v>0.8024314652282446</v>
      </c>
      <c r="BH25" s="45">
        <f t="shared" ca="1" si="8"/>
        <v>0.72412084929074405</v>
      </c>
      <c r="BI25" s="45">
        <f t="shared" ca="1" si="9"/>
        <v>0.81590547927091139</v>
      </c>
      <c r="BJ25" s="45">
        <f t="shared" ca="1" si="10"/>
        <v>0.81222390929484478</v>
      </c>
      <c r="BK25" s="45">
        <f t="shared" ca="1" si="11"/>
        <v>0.80987299352629005</v>
      </c>
      <c r="BM25">
        <f t="shared" ca="1" si="12"/>
        <v>5</v>
      </c>
      <c r="BN25">
        <f t="shared" ca="1" si="13"/>
        <v>5</v>
      </c>
      <c r="BO25">
        <f t="shared" ca="1" si="14"/>
        <v>5</v>
      </c>
      <c r="BP25">
        <f t="shared" ca="1" si="15"/>
        <v>5</v>
      </c>
      <c r="BQ25">
        <f t="shared" ca="1" si="16"/>
        <v>5</v>
      </c>
      <c r="BS25">
        <f t="shared" ca="1" si="32"/>
        <v>25</v>
      </c>
      <c r="BV25" s="45">
        <f t="shared" ca="1" si="17"/>
        <v>56890.494962262543</v>
      </c>
      <c r="BW25" s="45">
        <f t="shared" ca="1" si="33"/>
        <v>83876.473328659631</v>
      </c>
      <c r="BX25" s="15">
        <f t="shared" ca="1" si="18"/>
        <v>-1.4507738032683459E-2</v>
      </c>
    </row>
    <row r="26" spans="1:78" x14ac:dyDescent="0.25">
      <c r="A26" s="38">
        <f t="shared" si="34"/>
        <v>26</v>
      </c>
      <c r="B26">
        <f t="shared" si="35"/>
        <v>23</v>
      </c>
      <c r="C26" t="str">
        <f t="shared" ca="1" si="1"/>
        <v>01/12/2008</v>
      </c>
      <c r="D26" s="3">
        <f t="shared" si="19"/>
        <v>9583.3333333333339</v>
      </c>
      <c r="F26">
        <f t="shared" ca="1" si="2"/>
        <v>54.805157720784599</v>
      </c>
      <c r="G26" s="5">
        <f t="shared" ca="1" si="20"/>
        <v>416.66666666666669</v>
      </c>
      <c r="H26">
        <f t="shared" ca="1" si="36"/>
        <v>7</v>
      </c>
      <c r="I26">
        <f t="shared" ca="1" si="37"/>
        <v>107</v>
      </c>
      <c r="J26" s="3">
        <f t="shared" ca="1" si="38"/>
        <v>5495.9650686981113</v>
      </c>
      <c r="K26" s="3">
        <f t="shared" ca="1" si="39"/>
        <v>8848.89757790763</v>
      </c>
      <c r="L26" s="15">
        <f ca="1">K26/(RataPAC*Sintesi!$B$4)</f>
        <v>0.44244487889538148</v>
      </c>
      <c r="M26" s="13" t="e">
        <f t="shared" ca="1" si="21"/>
        <v>#DIV/0!</v>
      </c>
      <c r="N26" s="25" t="e">
        <f t="shared" ca="1" si="22"/>
        <v>#DIV/0!</v>
      </c>
      <c r="O26" s="24"/>
      <c r="P26">
        <f t="shared" ca="1" si="3"/>
        <v>57.433508392961201</v>
      </c>
      <c r="Q26" s="5">
        <f t="shared" ca="1" si="23"/>
        <v>416.66666666666669</v>
      </c>
      <c r="R26">
        <f t="shared" ca="1" si="40"/>
        <v>7</v>
      </c>
      <c r="S26">
        <f t="shared" ca="1" si="41"/>
        <v>112</v>
      </c>
      <c r="T26" s="3">
        <f t="shared" ca="1" si="42"/>
        <v>5587.5288439815595</v>
      </c>
      <c r="U26" s="3">
        <f t="shared" ca="1" si="43"/>
        <v>8456.0452403065083</v>
      </c>
      <c r="V26" s="15">
        <f ca="1">U26/(RataPAC*Sintesi!$B$4)</f>
        <v>0.42280226201532539</v>
      </c>
      <c r="X26">
        <f t="shared" ca="1" si="4"/>
        <v>18.427336072584801</v>
      </c>
      <c r="Y26" s="5">
        <f t="shared" ca="1" si="24"/>
        <v>416.66666666666669</v>
      </c>
      <c r="Z26">
        <f t="shared" ca="1" si="44"/>
        <v>22</v>
      </c>
      <c r="AA26">
        <f t="shared" ca="1" si="45"/>
        <v>289</v>
      </c>
      <c r="AB26" s="3">
        <f t="shared" ca="1" si="46"/>
        <v>5817.8315167392102</v>
      </c>
      <c r="AC26" s="3">
        <f t="shared" ca="1" si="47"/>
        <v>9243.9290844700226</v>
      </c>
      <c r="AD26" s="15">
        <f ca="1">AC26/(RataPAC*Sintesi!$B$4)</f>
        <v>0.46219645422350114</v>
      </c>
      <c r="AF26">
        <f t="shared" ca="1" si="5"/>
        <v>16.971065859915001</v>
      </c>
      <c r="AG26" s="5">
        <f t="shared" ca="1" si="25"/>
        <v>416.66666666666669</v>
      </c>
      <c r="AH26">
        <f t="shared" ca="1" si="48"/>
        <v>24</v>
      </c>
      <c r="AI26">
        <f t="shared" ca="1" si="49"/>
        <v>338</v>
      </c>
      <c r="AJ26" s="3">
        <f t="shared" ca="1" si="50"/>
        <v>5640.2485328978537</v>
      </c>
      <c r="AK26" s="3">
        <f t="shared" ca="1" si="51"/>
        <v>9274.9001585754013</v>
      </c>
      <c r="AL26" s="15">
        <f ca="1">AK26/(RataPAC*Sintesi!$B$4)</f>
        <v>0.46374500792877005</v>
      </c>
      <c r="AN26">
        <f t="shared" ca="1" si="6"/>
        <v>14.974013758350299</v>
      </c>
      <c r="AO26" s="5">
        <f t="shared" ca="1" si="26"/>
        <v>416.66666666666669</v>
      </c>
      <c r="AP26">
        <f t="shared" ca="1" si="52"/>
        <v>27</v>
      </c>
      <c r="AQ26">
        <f t="shared" ca="1" si="53"/>
        <v>376</v>
      </c>
      <c r="AR26" s="3">
        <f t="shared" ca="1" si="54"/>
        <v>5274.7088056140446</v>
      </c>
      <c r="AS26" s="3">
        <f t="shared" ca="1" si="55"/>
        <v>9288.408984984424</v>
      </c>
      <c r="AT26" s="15">
        <f ca="1">AS26/(RataPAC*Sintesi!$B$4)</f>
        <v>0.46442044924922121</v>
      </c>
      <c r="AW26" s="3">
        <f t="shared" ca="1" si="27"/>
        <v>2002.6760085065041</v>
      </c>
      <c r="AX26" s="5">
        <f t="shared" ca="1" si="56"/>
        <v>45687.181046243997</v>
      </c>
      <c r="AY26" s="5">
        <f t="shared" ca="1" si="28"/>
        <v>27816.282767930777</v>
      </c>
      <c r="AZ26" s="5">
        <f t="shared" ca="1" si="57"/>
        <v>-17870.89827831322</v>
      </c>
      <c r="BB26" s="16">
        <f t="shared" ca="1" si="29"/>
        <v>39783</v>
      </c>
      <c r="BC26" s="5">
        <f t="shared" ca="1" si="30"/>
        <v>-2002.6760085065041</v>
      </c>
      <c r="BD26" s="5">
        <f t="shared" ca="1" si="31"/>
        <v>-2002.6760085065041</v>
      </c>
      <c r="BG26" s="45">
        <f t="shared" ca="1" si="7"/>
        <v>0.7672722080909844</v>
      </c>
      <c r="BH26" s="45">
        <f t="shared" ca="1" si="8"/>
        <v>0.80406911750145682</v>
      </c>
      <c r="BI26" s="45">
        <f t="shared" ca="1" si="9"/>
        <v>0.81080278719373122</v>
      </c>
      <c r="BJ26" s="45">
        <f t="shared" ca="1" si="10"/>
        <v>0.81461116127592004</v>
      </c>
      <c r="BK26" s="45">
        <f t="shared" ca="1" si="11"/>
        <v>0.8085967429509161</v>
      </c>
      <c r="BM26">
        <f t="shared" ca="1" si="12"/>
        <v>5</v>
      </c>
      <c r="BN26">
        <f t="shared" ca="1" si="13"/>
        <v>5</v>
      </c>
      <c r="BO26">
        <f t="shared" ca="1" si="14"/>
        <v>5</v>
      </c>
      <c r="BP26">
        <f t="shared" ca="1" si="15"/>
        <v>5</v>
      </c>
      <c r="BQ26">
        <f t="shared" ca="1" si="16"/>
        <v>5</v>
      </c>
      <c r="BS26">
        <f t="shared" ca="1" si="32"/>
        <v>25</v>
      </c>
      <c r="BV26" s="45">
        <f t="shared" ca="1" si="17"/>
        <v>54887.818953756039</v>
      </c>
      <c r="BW26" s="45">
        <f t="shared" ca="1" si="33"/>
        <v>82704.10172168682</v>
      </c>
      <c r="BX26" s="15">
        <f t="shared" ca="1" si="18"/>
        <v>-1.3977359329105488E-2</v>
      </c>
      <c r="BZ26" s="46"/>
    </row>
    <row r="27" spans="1:78" x14ac:dyDescent="0.25">
      <c r="A27" s="38">
        <f t="shared" si="34"/>
        <v>27</v>
      </c>
      <c r="B27">
        <f t="shared" si="35"/>
        <v>24</v>
      </c>
      <c r="C27" t="str">
        <f t="shared" ca="1" si="1"/>
        <v>31/12/2008</v>
      </c>
      <c r="D27" s="3">
        <f t="shared" si="19"/>
        <v>10000</v>
      </c>
      <c r="F27">
        <f t="shared" ca="1" si="2"/>
        <v>51.364159520543097</v>
      </c>
      <c r="G27" s="5">
        <f t="shared" ca="1" si="20"/>
        <v>416.66666666666669</v>
      </c>
      <c r="H27">
        <f t="shared" ca="1" si="36"/>
        <v>8</v>
      </c>
      <c r="I27">
        <f t="shared" ca="1" si="37"/>
        <v>115</v>
      </c>
      <c r="J27" s="3">
        <f t="shared" ca="1" si="38"/>
        <v>5830.9906860129477</v>
      </c>
      <c r="K27" s="3">
        <f t="shared" ca="1" si="39"/>
        <v>9259.810854071975</v>
      </c>
      <c r="L27" s="15">
        <f ca="1">K27/(RataPAC*Sintesi!$B$4)</f>
        <v>0.46299054270359874</v>
      </c>
      <c r="M27" s="13" t="e">
        <f t="shared" ca="1" si="21"/>
        <v>#DIV/0!</v>
      </c>
      <c r="N27" s="25" t="e">
        <f t="shared" ca="1" si="22"/>
        <v>#DIV/0!</v>
      </c>
      <c r="O27" s="24"/>
      <c r="P27">
        <f t="shared" ca="1" si="3"/>
        <v>49.888650392692497</v>
      </c>
      <c r="Q27" s="5">
        <f t="shared" ca="1" si="23"/>
        <v>416.66666666666669</v>
      </c>
      <c r="R27">
        <f t="shared" ca="1" si="40"/>
        <v>8</v>
      </c>
      <c r="S27">
        <f t="shared" ca="1" si="41"/>
        <v>120</v>
      </c>
      <c r="T27" s="3">
        <f t="shared" ca="1" si="42"/>
        <v>6356.129527766916</v>
      </c>
      <c r="U27" s="3">
        <f t="shared" ca="1" si="43"/>
        <v>8855.1544434480475</v>
      </c>
      <c r="V27" s="15">
        <f ca="1">U27/(RataPAC*Sintesi!$B$4)</f>
        <v>0.44275772217240239</v>
      </c>
      <c r="X27">
        <f t="shared" ca="1" si="4"/>
        <v>20.1309049022118</v>
      </c>
      <c r="Y27" s="5">
        <f t="shared" ca="1" si="24"/>
        <v>416.66666666666669</v>
      </c>
      <c r="Z27">
        <f t="shared" ca="1" si="44"/>
        <v>20</v>
      </c>
      <c r="AA27">
        <f t="shared" ca="1" si="45"/>
        <v>309</v>
      </c>
      <c r="AB27" s="3">
        <f t="shared" ca="1" si="46"/>
        <v>5885.6694207653045</v>
      </c>
      <c r="AC27" s="3">
        <f t="shared" ca="1" si="47"/>
        <v>9646.5471825142595</v>
      </c>
      <c r="AD27" s="15">
        <f ca="1">AC27/(RataPAC*Sintesi!$B$4)</f>
        <v>0.48232735912571295</v>
      </c>
      <c r="AF27">
        <f t="shared" ca="1" si="5"/>
        <v>16.687125836975898</v>
      </c>
      <c r="AG27" s="5">
        <f t="shared" ca="1" si="25"/>
        <v>416.66666666666669</v>
      </c>
      <c r="AH27">
        <f t="shared" ca="1" si="48"/>
        <v>24</v>
      </c>
      <c r="AI27">
        <f t="shared" ca="1" si="49"/>
        <v>362</v>
      </c>
      <c r="AJ27" s="3">
        <f t="shared" ca="1" si="50"/>
        <v>5969.5455870604419</v>
      </c>
      <c r="AK27" s="3">
        <f t="shared" ca="1" si="51"/>
        <v>9675.3911786628232</v>
      </c>
      <c r="AL27" s="15">
        <f ca="1">AK27/(RataPAC*Sintesi!$B$4)</f>
        <v>0.48376955893314116</v>
      </c>
      <c r="AN27">
        <f t="shared" ca="1" si="6"/>
        <v>14.028480865994799</v>
      </c>
      <c r="AO27" s="5">
        <f t="shared" ca="1" si="26"/>
        <v>416.66666666666669</v>
      </c>
      <c r="AP27">
        <f t="shared" ca="1" si="52"/>
        <v>29</v>
      </c>
      <c r="AQ27">
        <f t="shared" ca="1" si="53"/>
        <v>405</v>
      </c>
      <c r="AR27" s="3">
        <f t="shared" ca="1" si="54"/>
        <v>5864.4893713785523</v>
      </c>
      <c r="AS27" s="3">
        <f t="shared" ca="1" si="55"/>
        <v>9695.2349300982733</v>
      </c>
      <c r="AT27" s="15">
        <f ca="1">AS27/(RataPAC*Sintesi!$B$4)</f>
        <v>0.48476174650491366</v>
      </c>
      <c r="AW27" s="3">
        <f t="shared" ca="1" si="27"/>
        <v>2019.9575425513917</v>
      </c>
      <c r="AX27" s="5">
        <f t="shared" ca="1" si="56"/>
        <v>47732.138588795387</v>
      </c>
      <c r="AY27" s="5">
        <f t="shared" ca="1" si="28"/>
        <v>29906.824592984165</v>
      </c>
      <c r="AZ27" s="5">
        <f t="shared" ca="1" si="57"/>
        <v>-17825.313995811222</v>
      </c>
      <c r="BB27" s="16">
        <f t="shared" ca="1" si="29"/>
        <v>39813</v>
      </c>
      <c r="BC27" s="5">
        <f t="shared" ca="1" si="30"/>
        <v>-2019.9575425513917</v>
      </c>
      <c r="BD27" s="5">
        <f t="shared" ca="1" si="31"/>
        <v>-2019.9575425513917</v>
      </c>
      <c r="BG27" s="45">
        <f t="shared" ca="1" si="7"/>
        <v>0.82182655232868962</v>
      </c>
      <c r="BH27" s="45">
        <f t="shared" ca="1" si="8"/>
        <v>0.79821840628307994</v>
      </c>
      <c r="BI27" s="45">
        <f t="shared" ca="1" si="9"/>
        <v>0.80523619608847197</v>
      </c>
      <c r="BJ27" s="45">
        <f t="shared" ca="1" si="10"/>
        <v>0.8009820401748432</v>
      </c>
      <c r="BK27" s="45">
        <f t="shared" ca="1" si="11"/>
        <v>0.81365189022769835</v>
      </c>
      <c r="BM27">
        <f t="shared" ca="1" si="12"/>
        <v>5</v>
      </c>
      <c r="BN27">
        <f t="shared" ca="1" si="13"/>
        <v>5</v>
      </c>
      <c r="BO27">
        <f t="shared" ca="1" si="14"/>
        <v>5</v>
      </c>
      <c r="BP27">
        <f t="shared" ca="1" si="15"/>
        <v>5</v>
      </c>
      <c r="BQ27">
        <f t="shared" ca="1" si="16"/>
        <v>5</v>
      </c>
      <c r="BS27">
        <f t="shared" ca="1" si="32"/>
        <v>25</v>
      </c>
      <c r="BV27" s="45">
        <f t="shared" ca="1" si="17"/>
        <v>52867.861411204649</v>
      </c>
      <c r="BW27" s="45">
        <f t="shared" ca="1" si="33"/>
        <v>82774.686004188814</v>
      </c>
      <c r="BX27" s="15">
        <f t="shared" ca="1" si="18"/>
        <v>8.5345564527772311E-4</v>
      </c>
    </row>
    <row r="28" spans="1:78" x14ac:dyDescent="0.25">
      <c r="A28" s="38">
        <f t="shared" si="34"/>
        <v>28</v>
      </c>
      <c r="B28">
        <f t="shared" si="35"/>
        <v>25</v>
      </c>
      <c r="C28" t="str">
        <f t="shared" ca="1" si="1"/>
        <v>30/01/2009</v>
      </c>
      <c r="D28" s="3">
        <f t="shared" si="19"/>
        <v>10416.666666666666</v>
      </c>
      <c r="F28">
        <f t="shared" ca="1" si="2"/>
        <v>50.704266834895201</v>
      </c>
      <c r="G28" s="5">
        <f t="shared" ca="1" si="20"/>
        <v>416.66666666666669</v>
      </c>
      <c r="H28">
        <f t="shared" ref="H28:H91" ca="1" si="58">INT(G28/F28)</f>
        <v>8</v>
      </c>
      <c r="I28">
        <f t="shared" ref="I28:I91" ca="1" si="59">I27+H28</f>
        <v>123</v>
      </c>
      <c r="J28" s="3">
        <f t="shared" ref="J28:J91" ca="1" si="60">I28*F29</f>
        <v>5770.9261323395986</v>
      </c>
      <c r="K28" s="3">
        <f t="shared" ca="1" si="39"/>
        <v>9665.4449887511364</v>
      </c>
      <c r="L28" s="15">
        <f ca="1">K28/(RataPAC*Sintesi!$B$4)</f>
        <v>0.48327224943755681</v>
      </c>
      <c r="M28" s="13" t="e">
        <f t="shared" ca="1" si="21"/>
        <v>#DIV/0!</v>
      </c>
      <c r="N28" s="25" t="e">
        <f t="shared" ca="1" si="22"/>
        <v>#DIV/0!</v>
      </c>
      <c r="O28" s="24"/>
      <c r="P28">
        <f t="shared" ca="1" si="3"/>
        <v>52.967746064724302</v>
      </c>
      <c r="Q28" s="5">
        <f t="shared" ca="1" si="23"/>
        <v>416.66666666666669</v>
      </c>
      <c r="R28">
        <f t="shared" ca="1" si="40"/>
        <v>7</v>
      </c>
      <c r="S28">
        <f t="shared" ca="1" si="41"/>
        <v>127</v>
      </c>
      <c r="T28" s="3">
        <f t="shared" ca="1" si="42"/>
        <v>6192.3008530454326</v>
      </c>
      <c r="U28" s="3">
        <f t="shared" ca="1" si="43"/>
        <v>9225.9286659011177</v>
      </c>
      <c r="V28" s="15">
        <f ca="1">U28/(RataPAC*Sintesi!$B$4)</f>
        <v>0.46129643329505587</v>
      </c>
      <c r="X28">
        <f t="shared" ca="1" si="4"/>
        <v>19.0474738536094</v>
      </c>
      <c r="Y28" s="5">
        <f t="shared" ca="1" si="24"/>
        <v>416.66666666666669</v>
      </c>
      <c r="Z28">
        <f t="shared" ca="1" si="44"/>
        <v>21</v>
      </c>
      <c r="AA28">
        <f t="shared" ca="1" si="45"/>
        <v>330</v>
      </c>
      <c r="AB28" s="3">
        <f t="shared" ca="1" si="46"/>
        <v>5878.7075148337799</v>
      </c>
      <c r="AC28" s="3">
        <f t="shared" ca="1" si="47"/>
        <v>10046.544133440057</v>
      </c>
      <c r="AD28" s="15">
        <f ca="1">AC28/(RataPAC*Sintesi!$B$4)</f>
        <v>0.50232720667200281</v>
      </c>
      <c r="AF28">
        <f t="shared" ca="1" si="5"/>
        <v>16.490457422818899</v>
      </c>
      <c r="AG28" s="5">
        <f t="shared" ca="1" si="25"/>
        <v>416.66666666666669</v>
      </c>
      <c r="AH28">
        <f t="shared" ca="1" si="48"/>
        <v>25</v>
      </c>
      <c r="AI28">
        <f t="shared" ca="1" si="49"/>
        <v>387</v>
      </c>
      <c r="AJ28" s="3">
        <f t="shared" ca="1" si="50"/>
        <v>5979.7377385198661</v>
      </c>
      <c r="AK28" s="3">
        <f t="shared" ca="1" si="51"/>
        <v>10087.652614233295</v>
      </c>
      <c r="AL28" s="15">
        <f ca="1">AK28/(RataPAC*Sintesi!$B$4)</f>
        <v>0.50438263071166478</v>
      </c>
      <c r="AN28">
        <f t="shared" ca="1" si="6"/>
        <v>14.4802206700705</v>
      </c>
      <c r="AO28" s="5">
        <f t="shared" ca="1" si="26"/>
        <v>416.66666666666669</v>
      </c>
      <c r="AP28">
        <f t="shared" ca="1" si="52"/>
        <v>28</v>
      </c>
      <c r="AQ28">
        <f t="shared" ca="1" si="53"/>
        <v>433</v>
      </c>
      <c r="AR28" s="3">
        <f t="shared" ca="1" si="54"/>
        <v>5686.0505313346248</v>
      </c>
      <c r="AS28" s="3">
        <f t="shared" ca="1" si="55"/>
        <v>10100.681108860248</v>
      </c>
      <c r="AT28" s="15">
        <f ca="1">AS28/(RataPAC*Sintesi!$B$4)</f>
        <v>0.50503405544301239</v>
      </c>
      <c r="AW28" s="3">
        <f t="shared" ca="1" si="27"/>
        <v>1994.1129223904754</v>
      </c>
      <c r="AX28" s="5">
        <f t="shared" ca="1" si="56"/>
        <v>49751.251511185867</v>
      </c>
      <c r="AY28" s="5">
        <f t="shared" ca="1" si="28"/>
        <v>29507.722770073302</v>
      </c>
      <c r="AZ28" s="5">
        <f t="shared" ca="1" si="57"/>
        <v>-20243.528741112565</v>
      </c>
      <c r="BB28" s="16">
        <f t="shared" ca="1" si="29"/>
        <v>39843</v>
      </c>
      <c r="BC28" s="5">
        <f t="shared" ca="1" si="30"/>
        <v>-1994.1129223904754</v>
      </c>
      <c r="BD28" s="5">
        <f t="shared" ca="1" si="31"/>
        <v>-1994.1129223904754</v>
      </c>
      <c r="BG28" s="45">
        <f t="shared" ca="1" si="7"/>
        <v>0.81126826935832319</v>
      </c>
      <c r="BH28" s="45">
        <f t="shared" ca="1" si="8"/>
        <v>0.74154844490614025</v>
      </c>
      <c r="BI28" s="45">
        <f t="shared" ca="1" si="9"/>
        <v>0.79999390185159491</v>
      </c>
      <c r="BJ28" s="45">
        <f t="shared" ca="1" si="10"/>
        <v>0.82452287114094502</v>
      </c>
      <c r="BK28" s="45">
        <f t="shared" ca="1" si="11"/>
        <v>0.81089235752394806</v>
      </c>
      <c r="BM28">
        <f t="shared" ca="1" si="12"/>
        <v>5</v>
      </c>
      <c r="BN28">
        <f t="shared" ca="1" si="13"/>
        <v>5</v>
      </c>
      <c r="BO28">
        <f t="shared" ca="1" si="14"/>
        <v>5</v>
      </c>
      <c r="BP28">
        <f t="shared" ca="1" si="15"/>
        <v>5</v>
      </c>
      <c r="BQ28">
        <f t="shared" ca="1" si="16"/>
        <v>5</v>
      </c>
      <c r="BS28">
        <f t="shared" ca="1" si="32"/>
        <v>25</v>
      </c>
      <c r="BV28" s="45">
        <f t="shared" ca="1" si="17"/>
        <v>50873.748488814177</v>
      </c>
      <c r="BW28" s="45">
        <f t="shared" ca="1" si="33"/>
        <v>80381.471258887483</v>
      </c>
      <c r="BX28" s="15">
        <f t="shared" ca="1" si="18"/>
        <v>-2.8912398957094521E-2</v>
      </c>
    </row>
    <row r="29" spans="1:78" x14ac:dyDescent="0.25">
      <c r="A29" s="38">
        <f t="shared" si="34"/>
        <v>29</v>
      </c>
      <c r="B29">
        <f t="shared" si="35"/>
        <v>26</v>
      </c>
      <c r="C29" t="str">
        <f t="shared" ca="1" si="1"/>
        <v>27/02/2009</v>
      </c>
      <c r="D29" s="3">
        <f t="shared" si="19"/>
        <v>10833.333333333332</v>
      </c>
      <c r="F29">
        <f t="shared" ca="1" si="2"/>
        <v>46.918098636907303</v>
      </c>
      <c r="G29" s="5">
        <f t="shared" ca="1" si="20"/>
        <v>416.66666666666669</v>
      </c>
      <c r="H29">
        <f t="shared" ca="1" si="58"/>
        <v>8</v>
      </c>
      <c r="I29">
        <f t="shared" ca="1" si="59"/>
        <v>131</v>
      </c>
      <c r="J29" s="3">
        <f t="shared" ca="1" si="60"/>
        <v>6173.5691202850203</v>
      </c>
      <c r="K29" s="3">
        <f t="shared" ca="1" si="39"/>
        <v>10040.789777846396</v>
      </c>
      <c r="L29" s="15">
        <f ca="1">K29/(RataPAC*Sintesi!$B$4)</f>
        <v>0.50203948889231975</v>
      </c>
      <c r="M29" s="13" t="e">
        <f t="shared" ca="1" si="21"/>
        <v>#DIV/0!</v>
      </c>
      <c r="N29" s="25" t="e">
        <f t="shared" ca="1" si="22"/>
        <v>#DIV/0!</v>
      </c>
      <c r="O29" s="24"/>
      <c r="P29">
        <f t="shared" ca="1" si="3"/>
        <v>48.758274433428603</v>
      </c>
      <c r="Q29" s="5">
        <f t="shared" ca="1" si="23"/>
        <v>416.66666666666669</v>
      </c>
      <c r="R29">
        <f t="shared" ca="1" si="40"/>
        <v>8</v>
      </c>
      <c r="S29">
        <f t="shared" ca="1" si="41"/>
        <v>135</v>
      </c>
      <c r="T29" s="3">
        <f t="shared" ca="1" si="42"/>
        <v>6703.2672891615985</v>
      </c>
      <c r="U29" s="3">
        <f t="shared" ca="1" si="43"/>
        <v>9615.9948613685465</v>
      </c>
      <c r="V29" s="15">
        <f ca="1">U29/(RataPAC*Sintesi!$B$4)</f>
        <v>0.48079974306842732</v>
      </c>
      <c r="X29">
        <f t="shared" ca="1" si="4"/>
        <v>17.814265196466</v>
      </c>
      <c r="Y29" s="5">
        <f t="shared" ca="1" si="24"/>
        <v>416.66666666666669</v>
      </c>
      <c r="Z29">
        <f t="shared" ca="1" si="44"/>
        <v>23</v>
      </c>
      <c r="AA29">
        <f t="shared" ca="1" si="45"/>
        <v>353</v>
      </c>
      <c r="AB29" s="3">
        <f t="shared" ca="1" si="46"/>
        <v>7246.7375867194642</v>
      </c>
      <c r="AC29" s="3">
        <f t="shared" ca="1" si="47"/>
        <v>10456.272232958774</v>
      </c>
      <c r="AD29" s="15">
        <f ca="1">AC29/(RataPAC*Sintesi!$B$4)</f>
        <v>0.52281361164793871</v>
      </c>
      <c r="AF29">
        <f t="shared" ca="1" si="5"/>
        <v>15.4515187041857</v>
      </c>
      <c r="AG29" s="5">
        <f t="shared" ca="1" si="25"/>
        <v>416.66666666666669</v>
      </c>
      <c r="AH29">
        <f t="shared" ca="1" si="48"/>
        <v>26</v>
      </c>
      <c r="AI29">
        <f t="shared" ca="1" si="49"/>
        <v>413</v>
      </c>
      <c r="AJ29" s="3">
        <f t="shared" ca="1" si="50"/>
        <v>6390.4977809420734</v>
      </c>
      <c r="AK29" s="3">
        <f t="shared" ca="1" si="51"/>
        <v>10489.392100542123</v>
      </c>
      <c r="AL29" s="15">
        <f ca="1">AK29/(RataPAC*Sintesi!$B$4)</f>
        <v>0.52446960502710616</v>
      </c>
      <c r="AN29">
        <f t="shared" ca="1" si="6"/>
        <v>13.1317564234056</v>
      </c>
      <c r="AO29" s="5">
        <f t="shared" ca="1" si="26"/>
        <v>416.66666666666669</v>
      </c>
      <c r="AP29">
        <f t="shared" ca="1" si="52"/>
        <v>31</v>
      </c>
      <c r="AQ29">
        <f t="shared" ca="1" si="53"/>
        <v>464</v>
      </c>
      <c r="AR29" s="3">
        <f t="shared" ca="1" si="54"/>
        <v>6476.7674927605212</v>
      </c>
      <c r="AS29" s="3">
        <f t="shared" ca="1" si="55"/>
        <v>10507.765557985822</v>
      </c>
      <c r="AT29" s="15">
        <f ca="1">AS29/(RataPAC*Sintesi!$B$4)</f>
        <v>0.5253882778992911</v>
      </c>
      <c r="AW29" s="3">
        <f t="shared" ca="1" si="27"/>
        <v>1983.963019515807</v>
      </c>
      <c r="AX29" s="5">
        <f t="shared" ca="1" si="56"/>
        <v>51760.214530701676</v>
      </c>
      <c r="AY29" s="5">
        <f t="shared" ca="1" si="28"/>
        <v>32990.839269868673</v>
      </c>
      <c r="AZ29" s="5">
        <f t="shared" ca="1" si="57"/>
        <v>-18769.375260833003</v>
      </c>
      <c r="BB29" s="16">
        <f t="shared" ca="1" si="29"/>
        <v>39871</v>
      </c>
      <c r="BC29" s="5">
        <f t="shared" ca="1" si="30"/>
        <v>-1983.963019515807</v>
      </c>
      <c r="BD29" s="5">
        <f t="shared" ca="1" si="31"/>
        <v>-1983.963019515807</v>
      </c>
      <c r="BG29" s="45">
        <f t="shared" ca="1" si="7"/>
        <v>0.75068957819051685</v>
      </c>
      <c r="BH29" s="45">
        <f t="shared" ca="1" si="8"/>
        <v>0.78013239093485764</v>
      </c>
      <c r="BI29" s="45">
        <f t="shared" ca="1" si="9"/>
        <v>0.81945619903743605</v>
      </c>
      <c r="BJ29" s="45">
        <f t="shared" ca="1" si="10"/>
        <v>0.80347897261765644</v>
      </c>
      <c r="BK29" s="45">
        <f t="shared" ca="1" si="11"/>
        <v>0.81416889825114724</v>
      </c>
      <c r="BM29">
        <f t="shared" ca="1" si="12"/>
        <v>5</v>
      </c>
      <c r="BN29">
        <f t="shared" ca="1" si="13"/>
        <v>5</v>
      </c>
      <c r="BO29">
        <f t="shared" ca="1" si="14"/>
        <v>5</v>
      </c>
      <c r="BP29">
        <f t="shared" ca="1" si="15"/>
        <v>5</v>
      </c>
      <c r="BQ29">
        <f t="shared" ca="1" si="16"/>
        <v>5</v>
      </c>
      <c r="BS29">
        <f t="shared" ca="1" si="32"/>
        <v>25</v>
      </c>
      <c r="BV29" s="45">
        <f t="shared" ca="1" si="17"/>
        <v>48889.785469298367</v>
      </c>
      <c r="BW29" s="45">
        <f t="shared" ca="1" si="33"/>
        <v>81880.624739167048</v>
      </c>
      <c r="BX29" s="15">
        <f t="shared" ca="1" si="18"/>
        <v>1.8650485700257846E-2</v>
      </c>
    </row>
    <row r="30" spans="1:78" x14ac:dyDescent="0.25">
      <c r="A30" s="38">
        <f t="shared" si="34"/>
        <v>30</v>
      </c>
      <c r="B30">
        <f t="shared" si="35"/>
        <v>27</v>
      </c>
      <c r="C30" t="str">
        <f t="shared" ca="1" si="1"/>
        <v>01/04/2009</v>
      </c>
      <c r="D30" s="3">
        <f t="shared" si="19"/>
        <v>11249.999999999998</v>
      </c>
      <c r="F30">
        <f t="shared" ca="1" si="2"/>
        <v>47.126481834236799</v>
      </c>
      <c r="G30" s="5">
        <f t="shared" ca="1" si="20"/>
        <v>416.66666666666669</v>
      </c>
      <c r="H30">
        <f t="shared" ca="1" si="58"/>
        <v>8</v>
      </c>
      <c r="I30">
        <f t="shared" ca="1" si="59"/>
        <v>139</v>
      </c>
      <c r="J30" s="3">
        <f t="shared" ca="1" si="60"/>
        <v>7359.5551450308949</v>
      </c>
      <c r="K30" s="3">
        <f t="shared" ca="1" si="39"/>
        <v>10417.80163252029</v>
      </c>
      <c r="L30" s="15">
        <f ca="1">K30/(RataPAC*Sintesi!$B$4)</f>
        <v>0.52089008162601447</v>
      </c>
      <c r="M30" s="13" t="e">
        <f t="shared" ca="1" si="21"/>
        <v>#DIV/0!</v>
      </c>
      <c r="N30" s="25" t="e">
        <f t="shared" ca="1" si="22"/>
        <v>#DIV/0!</v>
      </c>
      <c r="O30" s="24"/>
      <c r="P30">
        <f t="shared" ca="1" si="3"/>
        <v>49.653831771567397</v>
      </c>
      <c r="Q30" s="5">
        <f t="shared" ca="1" si="23"/>
        <v>416.66666666666669</v>
      </c>
      <c r="R30">
        <f t="shared" ca="1" si="40"/>
        <v>8</v>
      </c>
      <c r="S30">
        <f t="shared" ca="1" si="41"/>
        <v>143</v>
      </c>
      <c r="T30" s="3">
        <f t="shared" ca="1" si="42"/>
        <v>7780.6643368813502</v>
      </c>
      <c r="U30" s="3">
        <f t="shared" ca="1" si="43"/>
        <v>10013.225515541086</v>
      </c>
      <c r="V30" s="15">
        <f ca="1">U30/(RataPAC*Sintesi!$B$4)</f>
        <v>0.50066127577705433</v>
      </c>
      <c r="X30">
        <f t="shared" ca="1" si="4"/>
        <v>20.529001662094799</v>
      </c>
      <c r="Y30" s="5">
        <f t="shared" ca="1" si="24"/>
        <v>416.66666666666669</v>
      </c>
      <c r="Z30">
        <f t="shared" ca="1" si="44"/>
        <v>20</v>
      </c>
      <c r="AA30">
        <f t="shared" ca="1" si="45"/>
        <v>373</v>
      </c>
      <c r="AB30" s="3">
        <f t="shared" ca="1" si="46"/>
        <v>8402.8579277866338</v>
      </c>
      <c r="AC30" s="3">
        <f t="shared" ca="1" si="47"/>
        <v>10866.852266200671</v>
      </c>
      <c r="AD30" s="15">
        <f ca="1">AC30/(RataPAC*Sintesi!$B$4)</f>
        <v>0.54334261331003353</v>
      </c>
      <c r="AF30">
        <f t="shared" ca="1" si="5"/>
        <v>15.473360244411801</v>
      </c>
      <c r="AG30" s="5">
        <f t="shared" ca="1" si="25"/>
        <v>416.66666666666669</v>
      </c>
      <c r="AH30">
        <f t="shared" ca="1" si="48"/>
        <v>26</v>
      </c>
      <c r="AI30">
        <f t="shared" ca="1" si="49"/>
        <v>439</v>
      </c>
      <c r="AJ30" s="3">
        <f t="shared" ca="1" si="50"/>
        <v>7902.7807807798263</v>
      </c>
      <c r="AK30" s="3">
        <f t="shared" ca="1" si="51"/>
        <v>10891.699466896831</v>
      </c>
      <c r="AL30" s="15">
        <f ca="1">AK30/(RataPAC*Sintesi!$B$4)</f>
        <v>0.54458497334484157</v>
      </c>
      <c r="AN30">
        <f t="shared" ca="1" si="6"/>
        <v>13.9585506309494</v>
      </c>
      <c r="AO30" s="5">
        <f t="shared" ca="1" si="26"/>
        <v>416.66666666666669</v>
      </c>
      <c r="AP30">
        <f t="shared" ca="1" si="52"/>
        <v>29</v>
      </c>
      <c r="AQ30">
        <f t="shared" ca="1" si="53"/>
        <v>493</v>
      </c>
      <c r="AR30" s="3">
        <f t="shared" ca="1" si="54"/>
        <v>8080.5191506252968</v>
      </c>
      <c r="AS30" s="3">
        <f t="shared" ca="1" si="55"/>
        <v>10912.563526283355</v>
      </c>
      <c r="AT30" s="15">
        <f ca="1">AS30/(RataPAC*Sintesi!$B$4)</f>
        <v>0.54562817631416771</v>
      </c>
      <c r="AW30" s="3">
        <f t="shared" ca="1" si="27"/>
        <v>1991.927876740569</v>
      </c>
      <c r="AX30" s="5">
        <f t="shared" ca="1" si="56"/>
        <v>53777.142407442247</v>
      </c>
      <c r="AY30" s="5">
        <f t="shared" ca="1" si="28"/>
        <v>39526.377341104002</v>
      </c>
      <c r="AZ30" s="5">
        <f t="shared" ca="1" si="57"/>
        <v>-14250.765066338245</v>
      </c>
      <c r="BB30" s="16">
        <f t="shared" ca="1" si="29"/>
        <v>39904</v>
      </c>
      <c r="BC30" s="5">
        <f t="shared" ca="1" si="30"/>
        <v>-1991.927876740569</v>
      </c>
      <c r="BD30" s="5">
        <f t="shared" ca="1" si="31"/>
        <v>-1991.927876740569</v>
      </c>
      <c r="BG30" s="45">
        <f t="shared" ca="1" si="7"/>
        <v>0.75402370934778884</v>
      </c>
      <c r="BH30" s="45">
        <f t="shared" ca="1" si="8"/>
        <v>0.79446130834507833</v>
      </c>
      <c r="BI30" s="45">
        <f t="shared" ca="1" si="9"/>
        <v>0.82116006648379203</v>
      </c>
      <c r="BJ30" s="45">
        <f t="shared" ca="1" si="10"/>
        <v>0.80461473270941364</v>
      </c>
      <c r="BK30" s="45">
        <f t="shared" ca="1" si="11"/>
        <v>0.80959593659506512</v>
      </c>
      <c r="BM30">
        <f t="shared" ca="1" si="12"/>
        <v>5</v>
      </c>
      <c r="BN30">
        <f t="shared" ca="1" si="13"/>
        <v>5</v>
      </c>
      <c r="BO30">
        <f t="shared" ca="1" si="14"/>
        <v>5</v>
      </c>
      <c r="BP30">
        <f t="shared" ca="1" si="15"/>
        <v>5</v>
      </c>
      <c r="BQ30">
        <f t="shared" ca="1" si="16"/>
        <v>5</v>
      </c>
      <c r="BS30">
        <f t="shared" ca="1" si="32"/>
        <v>25</v>
      </c>
      <c r="BV30" s="45">
        <f t="shared" ca="1" si="17"/>
        <v>46897.857592557797</v>
      </c>
      <c r="BW30" s="45">
        <f t="shared" ca="1" si="33"/>
        <v>86424.234933661792</v>
      </c>
      <c r="BX30" s="15">
        <f t="shared" ca="1" si="18"/>
        <v>5.5490663499069948E-2</v>
      </c>
    </row>
    <row r="31" spans="1:78" x14ac:dyDescent="0.25">
      <c r="A31" s="38">
        <f t="shared" si="34"/>
        <v>31</v>
      </c>
      <c r="B31">
        <f t="shared" si="35"/>
        <v>28</v>
      </c>
      <c r="C31" t="str">
        <f t="shared" ca="1" si="1"/>
        <v>30/04/2009</v>
      </c>
      <c r="D31" s="3">
        <f t="shared" si="19"/>
        <v>11666.666666666664</v>
      </c>
      <c r="F31">
        <f t="shared" ca="1" si="2"/>
        <v>52.946439892308597</v>
      </c>
      <c r="G31" s="5">
        <f t="shared" ca="1" si="20"/>
        <v>416.66666666666669</v>
      </c>
      <c r="H31">
        <f t="shared" ca="1" si="58"/>
        <v>7</v>
      </c>
      <c r="I31">
        <f t="shared" ca="1" si="59"/>
        <v>146</v>
      </c>
      <c r="J31" s="3">
        <f t="shared" ca="1" si="60"/>
        <v>8241.1154756792075</v>
      </c>
      <c r="K31" s="3">
        <f t="shared" ca="1" si="39"/>
        <v>10788.426711766449</v>
      </c>
      <c r="L31" s="15">
        <f ca="1">K31/(RataPAC*Sintesi!$B$4)</f>
        <v>0.5394213355883225</v>
      </c>
      <c r="M31" s="13" t="e">
        <f t="shared" ca="1" si="21"/>
        <v>#DIV/0!</v>
      </c>
      <c r="N31" s="25" t="e">
        <f t="shared" ca="1" si="22"/>
        <v>#DIV/0!</v>
      </c>
      <c r="O31" s="24"/>
      <c r="P31">
        <f t="shared" ca="1" si="3"/>
        <v>54.410240118051398</v>
      </c>
      <c r="Q31" s="5">
        <f t="shared" ca="1" si="23"/>
        <v>416.66666666666669</v>
      </c>
      <c r="R31">
        <f t="shared" ca="1" si="40"/>
        <v>7</v>
      </c>
      <c r="S31">
        <f t="shared" ca="1" si="41"/>
        <v>150</v>
      </c>
      <c r="T31" s="3">
        <f t="shared" ca="1" si="42"/>
        <v>8060.5442563141651</v>
      </c>
      <c r="U31" s="3">
        <f t="shared" ca="1" si="43"/>
        <v>10394.097196367446</v>
      </c>
      <c r="V31" s="15">
        <f ca="1">U31/(RataPAC*Sintesi!$B$4)</f>
        <v>0.51970485981837233</v>
      </c>
      <c r="X31">
        <f t="shared" ca="1" si="4"/>
        <v>22.527769243395799</v>
      </c>
      <c r="Y31" s="5">
        <f t="shared" ca="1" si="24"/>
        <v>416.66666666666669</v>
      </c>
      <c r="Z31">
        <f t="shared" ca="1" si="44"/>
        <v>18</v>
      </c>
      <c r="AA31">
        <f t="shared" ca="1" si="45"/>
        <v>391</v>
      </c>
      <c r="AB31" s="3">
        <f t="shared" ca="1" si="46"/>
        <v>10422.625218598028</v>
      </c>
      <c r="AC31" s="3">
        <f t="shared" ca="1" si="47"/>
        <v>11272.352112581795</v>
      </c>
      <c r="AD31" s="15">
        <f ca="1">AC31/(RataPAC*Sintesi!$B$4)</f>
        <v>0.5636176056290898</v>
      </c>
      <c r="AF31">
        <f t="shared" ca="1" si="5"/>
        <v>18.001778543917599</v>
      </c>
      <c r="AG31" s="5">
        <f t="shared" ca="1" si="25"/>
        <v>416.66666666666669</v>
      </c>
      <c r="AH31">
        <f t="shared" ca="1" si="48"/>
        <v>23</v>
      </c>
      <c r="AI31">
        <f t="shared" ca="1" si="49"/>
        <v>462</v>
      </c>
      <c r="AJ31" s="3">
        <f t="shared" ca="1" si="50"/>
        <v>8598.970703930514</v>
      </c>
      <c r="AK31" s="3">
        <f t="shared" ca="1" si="51"/>
        <v>11305.740373406936</v>
      </c>
      <c r="AL31" s="15">
        <f ca="1">AK31/(RataPAC*Sintesi!$B$4)</f>
        <v>0.56528701867034681</v>
      </c>
      <c r="AN31">
        <f t="shared" ca="1" si="6"/>
        <v>16.390505376521901</v>
      </c>
      <c r="AO31" s="5">
        <f t="shared" ca="1" si="26"/>
        <v>416.66666666666669</v>
      </c>
      <c r="AP31">
        <f t="shared" ca="1" si="52"/>
        <v>25</v>
      </c>
      <c r="AQ31">
        <f t="shared" ca="1" si="53"/>
        <v>518</v>
      </c>
      <c r="AR31" s="3">
        <f t="shared" ca="1" si="54"/>
        <v>8634.9308112241906</v>
      </c>
      <c r="AS31" s="3">
        <f t="shared" ca="1" si="55"/>
        <v>11322.326160696402</v>
      </c>
      <c r="AT31" s="15">
        <f ca="1">AS31/(RataPAC*Sintesi!$B$4)</f>
        <v>0.56611630803482016</v>
      </c>
      <c r="AW31" s="3">
        <f t="shared" ca="1" si="27"/>
        <v>1980.8001473767968</v>
      </c>
      <c r="AX31" s="5">
        <f t="shared" ca="1" si="56"/>
        <v>55782.942554819041</v>
      </c>
      <c r="AY31" s="5">
        <f t="shared" ca="1" si="28"/>
        <v>43958.186465746105</v>
      </c>
      <c r="AZ31" s="5">
        <f t="shared" ca="1" si="57"/>
        <v>-11824.756089072936</v>
      </c>
      <c r="BB31" s="16">
        <f t="shared" ca="1" si="29"/>
        <v>39933</v>
      </c>
      <c r="BC31" s="5">
        <f t="shared" ca="1" si="30"/>
        <v>-1980.8001473767968</v>
      </c>
      <c r="BD31" s="5">
        <f t="shared" ca="1" si="31"/>
        <v>-1980.8001473767968</v>
      </c>
      <c r="BG31" s="45">
        <f t="shared" ca="1" si="7"/>
        <v>0.74125015849232034</v>
      </c>
      <c r="BH31" s="45">
        <f t="shared" ca="1" si="8"/>
        <v>0.76174336165271961</v>
      </c>
      <c r="BI31" s="45">
        <f t="shared" ca="1" si="9"/>
        <v>0.81099969276224881</v>
      </c>
      <c r="BJ31" s="45">
        <f t="shared" ca="1" si="10"/>
        <v>0.82808181302020956</v>
      </c>
      <c r="BK31" s="45">
        <f t="shared" ca="1" si="11"/>
        <v>0.81952526882609511</v>
      </c>
      <c r="BM31">
        <f t="shared" ca="1" si="12"/>
        <v>5</v>
      </c>
      <c r="BN31">
        <f t="shared" ca="1" si="13"/>
        <v>5</v>
      </c>
      <c r="BO31">
        <f t="shared" ca="1" si="14"/>
        <v>5</v>
      </c>
      <c r="BP31">
        <f t="shared" ca="1" si="15"/>
        <v>5</v>
      </c>
      <c r="BQ31">
        <f t="shared" ca="1" si="16"/>
        <v>5</v>
      </c>
      <c r="BS31">
        <f t="shared" ca="1" si="32"/>
        <v>25</v>
      </c>
      <c r="BV31" s="45">
        <f t="shared" ca="1" si="17"/>
        <v>44917.057445181003</v>
      </c>
      <c r="BW31" s="45">
        <f t="shared" ca="1" si="33"/>
        <v>88875.243910927107</v>
      </c>
      <c r="BX31" s="15">
        <f t="shared" ca="1" si="18"/>
        <v>2.8360204509148224E-2</v>
      </c>
    </row>
    <row r="32" spans="1:78" x14ac:dyDescent="0.25">
      <c r="A32" s="38">
        <f t="shared" si="34"/>
        <v>32</v>
      </c>
      <c r="B32">
        <f t="shared" si="35"/>
        <v>29</v>
      </c>
      <c r="C32" t="str">
        <f t="shared" ca="1" si="1"/>
        <v>01/06/2009</v>
      </c>
      <c r="D32" s="3">
        <f t="shared" si="19"/>
        <v>12083.33333333333</v>
      </c>
      <c r="F32">
        <f t="shared" ca="1" si="2"/>
        <v>56.445996408761701</v>
      </c>
      <c r="G32" s="5">
        <f t="shared" ca="1" si="20"/>
        <v>416.66666666666669</v>
      </c>
      <c r="H32">
        <f t="shared" ca="1" si="58"/>
        <v>7</v>
      </c>
      <c r="I32">
        <f t="shared" ca="1" si="59"/>
        <v>153</v>
      </c>
      <c r="J32" s="3">
        <f t="shared" ca="1" si="60"/>
        <v>8696.9355192796047</v>
      </c>
      <c r="K32" s="3">
        <f t="shared" ca="1" si="39"/>
        <v>11183.548686627781</v>
      </c>
      <c r="L32" s="15">
        <f ca="1">K32/(RataPAC*Sintesi!$B$4)</f>
        <v>0.559177434331389</v>
      </c>
      <c r="M32" s="13" t="e">
        <f t="shared" ca="1" si="21"/>
        <v>#DIV/0!</v>
      </c>
      <c r="N32" s="25" t="e">
        <f t="shared" ca="1" si="22"/>
        <v>#DIV/0!</v>
      </c>
      <c r="O32" s="24"/>
      <c r="P32">
        <f t="shared" ca="1" si="3"/>
        <v>53.7369617087611</v>
      </c>
      <c r="Q32" s="5">
        <f t="shared" ca="1" si="23"/>
        <v>416.66666666666669</v>
      </c>
      <c r="R32">
        <f t="shared" ca="1" si="40"/>
        <v>7</v>
      </c>
      <c r="S32">
        <f t="shared" ca="1" si="41"/>
        <v>157</v>
      </c>
      <c r="T32" s="3">
        <f t="shared" ca="1" si="42"/>
        <v>8499.1090858742482</v>
      </c>
      <c r="U32" s="3">
        <f t="shared" ca="1" si="43"/>
        <v>10770.255928328774</v>
      </c>
      <c r="V32" s="15">
        <f ca="1">U32/(RataPAC*Sintesi!$B$4)</f>
        <v>0.53851279641643868</v>
      </c>
      <c r="X32">
        <f t="shared" ca="1" si="4"/>
        <v>26.656330482347901</v>
      </c>
      <c r="Y32" s="5">
        <f t="shared" ca="1" si="24"/>
        <v>416.66666666666669</v>
      </c>
      <c r="Z32">
        <f t="shared" ca="1" si="44"/>
        <v>15</v>
      </c>
      <c r="AA32">
        <f t="shared" ca="1" si="45"/>
        <v>406</v>
      </c>
      <c r="AB32" s="3">
        <f t="shared" ca="1" si="46"/>
        <v>11023.364433270022</v>
      </c>
      <c r="AC32" s="3">
        <f t="shared" ca="1" si="47"/>
        <v>11672.197069817013</v>
      </c>
      <c r="AD32" s="15">
        <f ca="1">AC32/(RataPAC*Sintesi!$B$4)</f>
        <v>0.58360985349085071</v>
      </c>
      <c r="AF32">
        <f t="shared" ca="1" si="5"/>
        <v>18.6124907011483</v>
      </c>
      <c r="AG32" s="5">
        <f t="shared" ca="1" si="25"/>
        <v>416.66666666666669</v>
      </c>
      <c r="AH32">
        <f t="shared" ca="1" si="48"/>
        <v>22</v>
      </c>
      <c r="AI32">
        <f t="shared" ca="1" si="49"/>
        <v>484</v>
      </c>
      <c r="AJ32" s="3">
        <f t="shared" ca="1" si="50"/>
        <v>9137.8639057087839</v>
      </c>
      <c r="AK32" s="3">
        <f t="shared" ca="1" si="51"/>
        <v>11715.215168832199</v>
      </c>
      <c r="AL32" s="15">
        <f ca="1">AK32/(RataPAC*Sintesi!$B$4)</f>
        <v>0.58576075844160991</v>
      </c>
      <c r="AN32">
        <f t="shared" ca="1" si="6"/>
        <v>16.669750600818901</v>
      </c>
      <c r="AO32" s="5">
        <f t="shared" ca="1" si="26"/>
        <v>416.66666666666669</v>
      </c>
      <c r="AP32">
        <f t="shared" ca="1" si="52"/>
        <v>24</v>
      </c>
      <c r="AQ32">
        <f t="shared" ca="1" si="53"/>
        <v>542</v>
      </c>
      <c r="AR32" s="3">
        <f t="shared" ca="1" si="54"/>
        <v>9097.1437859302478</v>
      </c>
      <c r="AS32" s="3">
        <f t="shared" ca="1" si="55"/>
        <v>11722.400175116056</v>
      </c>
      <c r="AT32" s="15">
        <f ca="1">AS32/(RataPAC*Sintesi!$B$4)</f>
        <v>0.58612000875580283</v>
      </c>
      <c r="AW32" s="3">
        <f t="shared" ca="1" si="27"/>
        <v>1980.6744739027943</v>
      </c>
      <c r="AX32" s="5">
        <f t="shared" ca="1" si="56"/>
        <v>57788.617028721834</v>
      </c>
      <c r="AY32" s="5">
        <f t="shared" ca="1" si="28"/>
        <v>46454.416730062905</v>
      </c>
      <c r="AZ32" s="5">
        <f t="shared" ca="1" si="57"/>
        <v>-11334.200298658929</v>
      </c>
      <c r="BB32" s="16">
        <f t="shared" ca="1" si="29"/>
        <v>39965</v>
      </c>
      <c r="BC32" s="5">
        <f t="shared" ca="1" si="30"/>
        <v>-1980.6744739027943</v>
      </c>
      <c r="BD32" s="5">
        <f t="shared" ca="1" si="31"/>
        <v>-1980.6744739027943</v>
      </c>
      <c r="BG32" s="45">
        <f t="shared" ca="1" si="7"/>
        <v>0.79024394972266387</v>
      </c>
      <c r="BH32" s="45">
        <f t="shared" ca="1" si="8"/>
        <v>0.75231746392265542</v>
      </c>
      <c r="BI32" s="45">
        <f t="shared" ca="1" si="9"/>
        <v>0.79968991447043702</v>
      </c>
      <c r="BJ32" s="45">
        <f t="shared" ca="1" si="10"/>
        <v>0.81894959085052521</v>
      </c>
      <c r="BK32" s="45">
        <f t="shared" ca="1" si="11"/>
        <v>0.80014802883930725</v>
      </c>
      <c r="BM32">
        <f t="shared" ca="1" si="12"/>
        <v>5</v>
      </c>
      <c r="BN32">
        <f t="shared" ca="1" si="13"/>
        <v>5</v>
      </c>
      <c r="BO32">
        <f t="shared" ca="1" si="14"/>
        <v>5</v>
      </c>
      <c r="BP32">
        <f t="shared" ca="1" si="15"/>
        <v>5</v>
      </c>
      <c r="BQ32">
        <f t="shared" ca="1" si="16"/>
        <v>5</v>
      </c>
      <c r="BS32">
        <f t="shared" ca="1" si="32"/>
        <v>25</v>
      </c>
      <c r="BV32" s="45">
        <f t="shared" ca="1" si="17"/>
        <v>42936.38297127821</v>
      </c>
      <c r="BW32" s="45">
        <f t="shared" ca="1" si="33"/>
        <v>89390.799701341108</v>
      </c>
      <c r="BX32" s="15">
        <f t="shared" ca="1" si="18"/>
        <v>5.8008931140678399E-3</v>
      </c>
    </row>
    <row r="33" spans="1:76" x14ac:dyDescent="0.25">
      <c r="A33" s="38">
        <f t="shared" si="34"/>
        <v>33</v>
      </c>
      <c r="B33">
        <f t="shared" si="35"/>
        <v>30</v>
      </c>
      <c r="C33" t="str">
        <f t="shared" ca="1" si="1"/>
        <v>01/07/2009</v>
      </c>
      <c r="D33" s="3">
        <f t="shared" si="19"/>
        <v>12499.999999999996</v>
      </c>
      <c r="F33">
        <f t="shared" ca="1" si="2"/>
        <v>56.842715812285</v>
      </c>
      <c r="G33" s="5">
        <f t="shared" ca="1" si="20"/>
        <v>416.66666666666669</v>
      </c>
      <c r="H33">
        <f t="shared" ca="1" si="58"/>
        <v>7</v>
      </c>
      <c r="I33">
        <f t="shared" ca="1" si="59"/>
        <v>160</v>
      </c>
      <c r="J33" s="3">
        <f t="shared" ca="1" si="60"/>
        <v>9740.1727985906728</v>
      </c>
      <c r="K33" s="3">
        <f t="shared" ca="1" si="39"/>
        <v>11581.447697313775</v>
      </c>
      <c r="L33" s="15">
        <f ca="1">K33/(RataPAC*Sintesi!$B$4)</f>
        <v>0.57907238486568879</v>
      </c>
      <c r="M33" s="13" t="e">
        <f t="shared" ca="1" si="21"/>
        <v>#DIV/0!</v>
      </c>
      <c r="N33" s="25" t="e">
        <f t="shared" ca="1" si="22"/>
        <v>#DIV/0!</v>
      </c>
      <c r="O33" s="24"/>
      <c r="P33">
        <f t="shared" ca="1" si="3"/>
        <v>54.1344527762691</v>
      </c>
      <c r="Q33" s="5">
        <f t="shared" ca="1" si="23"/>
        <v>416.66666666666669</v>
      </c>
      <c r="R33">
        <f t="shared" ca="1" si="40"/>
        <v>7</v>
      </c>
      <c r="S33">
        <f t="shared" ca="1" si="41"/>
        <v>164</v>
      </c>
      <c r="T33" s="3">
        <f t="shared" ca="1" si="42"/>
        <v>9531.3441741948463</v>
      </c>
      <c r="U33" s="3">
        <f t="shared" ca="1" si="43"/>
        <v>11149.197097762657</v>
      </c>
      <c r="V33" s="15">
        <f ca="1">U33/(RataPAC*Sintesi!$B$4)</f>
        <v>0.55745985488813288</v>
      </c>
      <c r="X33">
        <f t="shared" ca="1" si="4"/>
        <v>27.1511439243104</v>
      </c>
      <c r="Y33" s="5">
        <f t="shared" ca="1" si="24"/>
        <v>416.66666666666669</v>
      </c>
      <c r="Z33">
        <f t="shared" ca="1" si="44"/>
        <v>15</v>
      </c>
      <c r="AA33">
        <f t="shared" ca="1" si="45"/>
        <v>421</v>
      </c>
      <c r="AB33" s="3">
        <f t="shared" ca="1" si="46"/>
        <v>12842.959812482559</v>
      </c>
      <c r="AC33" s="3">
        <f t="shared" ca="1" si="47"/>
        <v>12079.464228681669</v>
      </c>
      <c r="AD33" s="15">
        <f ca="1">AC33/(RataPAC*Sintesi!$B$4)</f>
        <v>0.60397321143408345</v>
      </c>
      <c r="AF33">
        <f t="shared" ca="1" si="5"/>
        <v>18.8798841027041</v>
      </c>
      <c r="AG33" s="5">
        <f t="shared" ca="1" si="25"/>
        <v>416.66666666666669</v>
      </c>
      <c r="AH33">
        <f t="shared" ca="1" si="48"/>
        <v>22</v>
      </c>
      <c r="AI33">
        <f t="shared" ca="1" si="49"/>
        <v>506</v>
      </c>
      <c r="AJ33" s="3">
        <f t="shared" ca="1" si="50"/>
        <v>10391.437265444876</v>
      </c>
      <c r="AK33" s="3">
        <f t="shared" ca="1" si="51"/>
        <v>12130.57261909169</v>
      </c>
      <c r="AL33" s="15">
        <f ca="1">AK33/(RataPAC*Sintesi!$B$4)</f>
        <v>0.60652863095458454</v>
      </c>
      <c r="AN33">
        <f t="shared" ca="1" si="6"/>
        <v>16.784398129022598</v>
      </c>
      <c r="AO33" s="5">
        <f t="shared" ca="1" si="26"/>
        <v>416.66666666666669</v>
      </c>
      <c r="AP33">
        <f t="shared" ca="1" si="52"/>
        <v>24</v>
      </c>
      <c r="AQ33">
        <f t="shared" ca="1" si="53"/>
        <v>566</v>
      </c>
      <c r="AR33" s="3">
        <f t="shared" ca="1" si="54"/>
        <v>9634.5430853482394</v>
      </c>
      <c r="AS33" s="3">
        <f t="shared" ca="1" si="55"/>
        <v>12125.225730212598</v>
      </c>
      <c r="AT33" s="15">
        <f ca="1">AS33/(RataPAC*Sintesi!$B$4)</f>
        <v>0.60626128651062994</v>
      </c>
      <c r="AW33" s="3">
        <f t="shared" ca="1" si="27"/>
        <v>2002.2903443405671</v>
      </c>
      <c r="AX33" s="5">
        <f t="shared" ca="1" si="56"/>
        <v>59815.9073730624</v>
      </c>
      <c r="AY33" s="5">
        <f t="shared" ca="1" si="28"/>
        <v>52140.457136061188</v>
      </c>
      <c r="AZ33" s="5">
        <f t="shared" ca="1" si="57"/>
        <v>-7675.4502370012124</v>
      </c>
      <c r="BB33" s="16">
        <f t="shared" ca="1" si="29"/>
        <v>39995</v>
      </c>
      <c r="BC33" s="5">
        <f t="shared" ca="1" si="30"/>
        <v>-2002.2903443405671</v>
      </c>
      <c r="BD33" s="5">
        <f t="shared" ca="1" si="31"/>
        <v>-2002.2903443405671</v>
      </c>
      <c r="BG33" s="45">
        <f t="shared" ca="1" si="7"/>
        <v>0.79579802137198996</v>
      </c>
      <c r="BH33" s="45">
        <f t="shared" ca="1" si="8"/>
        <v>0.75788233886776746</v>
      </c>
      <c r="BI33" s="45">
        <f t="shared" ca="1" si="9"/>
        <v>0.81453431772931195</v>
      </c>
      <c r="BJ33" s="45">
        <f t="shared" ca="1" si="10"/>
        <v>0.83071490051898034</v>
      </c>
      <c r="BK33" s="45">
        <f t="shared" ca="1" si="11"/>
        <v>0.80565111019308477</v>
      </c>
      <c r="BM33">
        <f t="shared" ca="1" si="12"/>
        <v>5</v>
      </c>
      <c r="BN33">
        <f t="shared" ca="1" si="13"/>
        <v>5</v>
      </c>
      <c r="BO33">
        <f t="shared" ca="1" si="14"/>
        <v>5</v>
      </c>
      <c r="BP33">
        <f t="shared" ca="1" si="15"/>
        <v>5</v>
      </c>
      <c r="BQ33">
        <f t="shared" ca="1" si="16"/>
        <v>5</v>
      </c>
      <c r="BS33">
        <f t="shared" ca="1" si="32"/>
        <v>25</v>
      </c>
      <c r="BV33" s="45">
        <f t="shared" ca="1" si="17"/>
        <v>40934.092626937643</v>
      </c>
      <c r="BW33" s="45">
        <f t="shared" ca="1" si="33"/>
        <v>93074.549762998824</v>
      </c>
      <c r="BX33" s="15">
        <f t="shared" ca="1" si="18"/>
        <v>4.1209498896590091E-2</v>
      </c>
    </row>
    <row r="34" spans="1:76" x14ac:dyDescent="0.25">
      <c r="A34" s="38">
        <f t="shared" si="34"/>
        <v>34</v>
      </c>
      <c r="B34">
        <f t="shared" si="35"/>
        <v>31</v>
      </c>
      <c r="C34" t="str">
        <f t="shared" ca="1" si="1"/>
        <v>31/07/2009</v>
      </c>
      <c r="D34" s="3">
        <f t="shared" si="19"/>
        <v>12916.666666666662</v>
      </c>
      <c r="F34">
        <f t="shared" ca="1" si="2"/>
        <v>60.876079991191702</v>
      </c>
      <c r="G34" s="5">
        <f t="shared" ca="1" si="20"/>
        <v>416.66666666666669</v>
      </c>
      <c r="H34">
        <f t="shared" ca="1" si="58"/>
        <v>6</v>
      </c>
      <c r="I34">
        <f t="shared" ca="1" si="59"/>
        <v>166</v>
      </c>
      <c r="J34" s="3">
        <f t="shared" ca="1" si="60"/>
        <v>10406.069784177591</v>
      </c>
      <c r="K34" s="3">
        <f t="shared" ca="1" si="39"/>
        <v>11946.704177260926</v>
      </c>
      <c r="L34" s="15">
        <f ca="1">K34/(RataPAC*Sintesi!$B$4)</f>
        <v>0.59733520886304636</v>
      </c>
      <c r="M34" s="13" t="e">
        <f t="shared" ca="1" si="21"/>
        <v>#DIV/0!</v>
      </c>
      <c r="N34" s="25" t="e">
        <f t="shared" ca="1" si="22"/>
        <v>#DIV/0!</v>
      </c>
      <c r="O34" s="24"/>
      <c r="P34">
        <f t="shared" ca="1" si="3"/>
        <v>58.117952281675898</v>
      </c>
      <c r="Q34" s="5">
        <f t="shared" ca="1" si="23"/>
        <v>416.66666666666669</v>
      </c>
      <c r="R34">
        <f t="shared" ca="1" si="40"/>
        <v>7</v>
      </c>
      <c r="S34">
        <f t="shared" ca="1" si="41"/>
        <v>171</v>
      </c>
      <c r="T34" s="3">
        <f t="shared" ca="1" si="42"/>
        <v>9895.3722139797064</v>
      </c>
      <c r="U34" s="3">
        <f t="shared" ca="1" si="43"/>
        <v>11556.022763734389</v>
      </c>
      <c r="V34" s="15">
        <f ca="1">U34/(RataPAC*Sintesi!$B$4)</f>
        <v>0.57780113818671941</v>
      </c>
      <c r="X34">
        <f t="shared" ca="1" si="4"/>
        <v>30.505842784994201</v>
      </c>
      <c r="Y34" s="5">
        <f t="shared" ca="1" si="24"/>
        <v>416.66666666666669</v>
      </c>
      <c r="Z34">
        <f t="shared" ca="1" si="44"/>
        <v>13</v>
      </c>
      <c r="AA34">
        <f t="shared" ca="1" si="45"/>
        <v>434</v>
      </c>
      <c r="AB34" s="3">
        <f t="shared" ca="1" si="46"/>
        <v>12966.741595858934</v>
      </c>
      <c r="AC34" s="3">
        <f t="shared" ca="1" si="47"/>
        <v>12476.040184886593</v>
      </c>
      <c r="AD34" s="15">
        <f ca="1">AC34/(RataPAC*Sintesi!$B$4)</f>
        <v>0.6238020092443296</v>
      </c>
      <c r="AF34">
        <f t="shared" ca="1" si="5"/>
        <v>20.536437283487899</v>
      </c>
      <c r="AG34" s="5">
        <f t="shared" ca="1" si="25"/>
        <v>416.66666666666669</v>
      </c>
      <c r="AH34">
        <f t="shared" ca="1" si="48"/>
        <v>20</v>
      </c>
      <c r="AI34">
        <f t="shared" ca="1" si="49"/>
        <v>526</v>
      </c>
      <c r="AJ34" s="3">
        <f t="shared" ca="1" si="50"/>
        <v>11204.368235509479</v>
      </c>
      <c r="AK34" s="3">
        <f t="shared" ca="1" si="51"/>
        <v>12541.301364761448</v>
      </c>
      <c r="AL34" s="15">
        <f ca="1">AK34/(RataPAC*Sintesi!$B$4)</f>
        <v>0.6270650682380724</v>
      </c>
      <c r="AN34">
        <f t="shared" ca="1" si="6"/>
        <v>17.022160928177101</v>
      </c>
      <c r="AO34" s="5">
        <f t="shared" ca="1" si="26"/>
        <v>416.66666666666669</v>
      </c>
      <c r="AP34">
        <f t="shared" ca="1" si="52"/>
        <v>24</v>
      </c>
      <c r="AQ34">
        <f t="shared" ca="1" si="53"/>
        <v>590</v>
      </c>
      <c r="AR34" s="3">
        <f t="shared" ca="1" si="54"/>
        <v>10356.642121568098</v>
      </c>
      <c r="AS34" s="3">
        <f t="shared" ca="1" si="55"/>
        <v>12533.757592488848</v>
      </c>
      <c r="AT34" s="15">
        <f ca="1">AS34/(RataPAC*Sintesi!$B$4)</f>
        <v>0.62668787962444239</v>
      </c>
      <c r="AW34" s="3">
        <f t="shared" ca="1" si="27"/>
        <v>1987.9187100698146</v>
      </c>
      <c r="AX34" s="5">
        <f t="shared" ca="1" si="56"/>
        <v>61828.826083132211</v>
      </c>
      <c r="AY34" s="5">
        <f t="shared" ca="1" si="28"/>
        <v>54829.193951093803</v>
      </c>
      <c r="AZ34" s="5">
        <f t="shared" ca="1" si="57"/>
        <v>-6999.6321320384086</v>
      </c>
      <c r="BB34" s="16">
        <f t="shared" ca="1" si="29"/>
        <v>40025</v>
      </c>
      <c r="BC34" s="5">
        <f t="shared" ca="1" si="30"/>
        <v>-1987.9187100698146</v>
      </c>
      <c r="BD34" s="5">
        <f t="shared" ca="1" si="31"/>
        <v>-1987.9187100698146</v>
      </c>
      <c r="BG34" s="45">
        <f t="shared" ca="1" si="7"/>
        <v>0.73051295989430043</v>
      </c>
      <c r="BH34" s="45">
        <f t="shared" ca="1" si="8"/>
        <v>0.81365133194346251</v>
      </c>
      <c r="BI34" s="45">
        <f t="shared" ca="1" si="9"/>
        <v>0.79315191240984928</v>
      </c>
      <c r="BJ34" s="45">
        <f t="shared" ca="1" si="10"/>
        <v>0.82145749133951595</v>
      </c>
      <c r="BK34" s="45">
        <f t="shared" ca="1" si="11"/>
        <v>0.81706372455250087</v>
      </c>
      <c r="BM34">
        <f t="shared" ca="1" si="12"/>
        <v>5</v>
      </c>
      <c r="BN34">
        <f t="shared" ca="1" si="13"/>
        <v>5</v>
      </c>
      <c r="BO34">
        <f t="shared" ca="1" si="14"/>
        <v>5</v>
      </c>
      <c r="BP34">
        <f t="shared" ca="1" si="15"/>
        <v>5</v>
      </c>
      <c r="BQ34">
        <f t="shared" ca="1" si="16"/>
        <v>5</v>
      </c>
      <c r="BS34">
        <f t="shared" ca="1" si="32"/>
        <v>25</v>
      </c>
      <c r="BV34" s="45">
        <f t="shared" ca="1" si="17"/>
        <v>38946.173916867832</v>
      </c>
      <c r="BW34" s="45">
        <f t="shared" ca="1" si="33"/>
        <v>93775.367867961642</v>
      </c>
      <c r="BX34" s="15">
        <f t="shared" ca="1" si="18"/>
        <v>7.5296427084241557E-3</v>
      </c>
    </row>
    <row r="35" spans="1:76" x14ac:dyDescent="0.25">
      <c r="A35" s="38">
        <f t="shared" si="34"/>
        <v>35</v>
      </c>
      <c r="B35">
        <f t="shared" si="35"/>
        <v>32</v>
      </c>
      <c r="C35" t="str">
        <f t="shared" ca="1" si="1"/>
        <v>01/09/2009</v>
      </c>
      <c r="D35" s="3">
        <f t="shared" si="19"/>
        <v>13333.333333333328</v>
      </c>
      <c r="F35">
        <f t="shared" ca="1" si="2"/>
        <v>62.687167374563799</v>
      </c>
      <c r="G35" s="5">
        <f t="shared" ca="1" si="20"/>
        <v>416.66666666666669</v>
      </c>
      <c r="H35">
        <f t="shared" ca="1" si="58"/>
        <v>6</v>
      </c>
      <c r="I35">
        <f t="shared" ca="1" si="59"/>
        <v>172</v>
      </c>
      <c r="J35" s="3">
        <f t="shared" ca="1" si="60"/>
        <v>11076.178060806707</v>
      </c>
      <c r="K35" s="3">
        <f t="shared" ca="1" si="39"/>
        <v>12322.82718150831</v>
      </c>
      <c r="L35" s="15">
        <f ca="1">K35/(RataPAC*Sintesi!$B$4)</f>
        <v>0.61614135907541545</v>
      </c>
      <c r="M35" s="13" t="e">
        <f t="shared" ca="1" si="21"/>
        <v>#DIV/0!</v>
      </c>
      <c r="N35" s="25" t="e">
        <f t="shared" ca="1" si="22"/>
        <v>#DIV/0!</v>
      </c>
      <c r="P35">
        <f t="shared" ca="1" si="3"/>
        <v>57.867673765963197</v>
      </c>
      <c r="Q35" s="5">
        <f t="shared" ca="1" si="23"/>
        <v>416.66666666666669</v>
      </c>
      <c r="R35">
        <f t="shared" ca="1" si="40"/>
        <v>7</v>
      </c>
      <c r="S35">
        <f t="shared" ca="1" si="41"/>
        <v>178</v>
      </c>
      <c r="T35" s="3">
        <f t="shared" ca="1" si="42"/>
        <v>10454.397550105006</v>
      </c>
      <c r="U35" s="3">
        <f t="shared" ca="1" si="43"/>
        <v>11961.096480096132</v>
      </c>
      <c r="V35" s="15">
        <f ca="1">U35/(RataPAC*Sintesi!$B$4)</f>
        <v>0.59805482400480658</v>
      </c>
      <c r="X35">
        <f t="shared" ca="1" si="4"/>
        <v>29.877284783085098</v>
      </c>
      <c r="Y35" s="5">
        <f t="shared" ca="1" si="24"/>
        <v>416.66666666666669</v>
      </c>
      <c r="Z35">
        <f t="shared" ca="1" si="44"/>
        <v>13</v>
      </c>
      <c r="AA35">
        <f t="shared" ca="1" si="45"/>
        <v>447</v>
      </c>
      <c r="AB35" s="3">
        <f t="shared" ca="1" si="46"/>
        <v>14226.863934105299</v>
      </c>
      <c r="AC35" s="3">
        <f t="shared" ca="1" si="47"/>
        <v>12864.4448870667</v>
      </c>
      <c r="AD35" s="15">
        <f ca="1">AC35/(RataPAC*Sintesi!$B$4)</f>
        <v>0.64322224435333497</v>
      </c>
      <c r="AF35">
        <f t="shared" ca="1" si="5"/>
        <v>21.301080295645399</v>
      </c>
      <c r="AG35" s="5">
        <f t="shared" ca="1" si="25"/>
        <v>416.66666666666669</v>
      </c>
      <c r="AH35">
        <f t="shared" ca="1" si="48"/>
        <v>19</v>
      </c>
      <c r="AI35">
        <f t="shared" ca="1" si="49"/>
        <v>545</v>
      </c>
      <c r="AJ35" s="3">
        <f t="shared" ca="1" si="50"/>
        <v>12084.54383941259</v>
      </c>
      <c r="AK35" s="3">
        <f t="shared" ca="1" si="51"/>
        <v>12946.02189037871</v>
      </c>
      <c r="AL35" s="15">
        <f ca="1">AK35/(RataPAC*Sintesi!$B$4)</f>
        <v>0.64730109451893547</v>
      </c>
      <c r="AN35">
        <f t="shared" ca="1" si="6"/>
        <v>17.5536307145222</v>
      </c>
      <c r="AO35" s="5">
        <f t="shared" ca="1" si="26"/>
        <v>416.66666666666669</v>
      </c>
      <c r="AP35">
        <f t="shared" ca="1" si="52"/>
        <v>23</v>
      </c>
      <c r="AQ35">
        <f t="shared" ca="1" si="53"/>
        <v>613</v>
      </c>
      <c r="AR35" s="3">
        <f t="shared" ca="1" si="54"/>
        <v>11174.48076328704</v>
      </c>
      <c r="AS35" s="3">
        <f t="shared" ca="1" si="55"/>
        <v>12937.491098922859</v>
      </c>
      <c r="AT35" s="15">
        <f ca="1">AS35/(RataPAC*Sintesi!$B$4)</f>
        <v>0.64687455494614299</v>
      </c>
      <c r="AW35" s="3">
        <f t="shared" ca="1" si="27"/>
        <v>1978.0554548405048</v>
      </c>
      <c r="AX35" s="5">
        <f t="shared" ca="1" si="56"/>
        <v>63831.881537972717</v>
      </c>
      <c r="AY35" s="5">
        <f t="shared" ca="1" si="28"/>
        <v>59016.464147716644</v>
      </c>
      <c r="AZ35" s="5">
        <f t="shared" ca="1" si="57"/>
        <v>-4815.4173902560724</v>
      </c>
      <c r="BB35" s="16">
        <f t="shared" ca="1" si="29"/>
        <v>40057</v>
      </c>
      <c r="BC35" s="5">
        <f t="shared" ca="1" si="30"/>
        <v>-1978.0554548405048</v>
      </c>
      <c r="BD35" s="5">
        <f t="shared" ca="1" si="31"/>
        <v>-1978.0554548405048</v>
      </c>
      <c r="BG35" s="45">
        <f t="shared" ca="1" si="7"/>
        <v>0.75224600849476564</v>
      </c>
      <c r="BH35" s="45">
        <f t="shared" ca="1" si="8"/>
        <v>0.81014743272348477</v>
      </c>
      <c r="BI35" s="45">
        <f t="shared" ca="1" si="9"/>
        <v>0.77680940436021251</v>
      </c>
      <c r="BJ35" s="45">
        <f t="shared" ca="1" si="10"/>
        <v>0.80944105123452514</v>
      </c>
      <c r="BK35" s="45">
        <f t="shared" ca="1" si="11"/>
        <v>0.80746701286802114</v>
      </c>
      <c r="BM35">
        <f t="shared" ca="1" si="12"/>
        <v>5</v>
      </c>
      <c r="BN35">
        <f t="shared" ca="1" si="13"/>
        <v>5</v>
      </c>
      <c r="BO35">
        <f t="shared" ca="1" si="14"/>
        <v>5</v>
      </c>
      <c r="BP35">
        <f t="shared" ca="1" si="15"/>
        <v>5</v>
      </c>
      <c r="BQ35">
        <f t="shared" ca="1" si="16"/>
        <v>5</v>
      </c>
      <c r="BS35">
        <f t="shared" ca="1" si="32"/>
        <v>25</v>
      </c>
      <c r="BV35" s="45">
        <f t="shared" ca="1" si="17"/>
        <v>36968.118462027327</v>
      </c>
      <c r="BW35" s="45">
        <f t="shared" ca="1" si="33"/>
        <v>95984.582609743971</v>
      </c>
      <c r="BX35" s="15">
        <f t="shared" ca="1" si="18"/>
        <v>2.3558582514898507E-2</v>
      </c>
    </row>
    <row r="36" spans="1:76" x14ac:dyDescent="0.25">
      <c r="A36" s="38">
        <f t="shared" si="34"/>
        <v>36</v>
      </c>
      <c r="B36">
        <f t="shared" si="35"/>
        <v>33</v>
      </c>
      <c r="C36" t="str">
        <f t="shared" ref="C36:C67" ca="1" si="61">INDIRECT(FoglioDati&amp;C$1&amp;$A36)</f>
        <v>01/10/2009</v>
      </c>
      <c r="D36" s="3">
        <f t="shared" si="19"/>
        <v>13749.999999999995</v>
      </c>
      <c r="F36">
        <f t="shared" ref="F36:F67" ca="1" si="62">INDIRECT(FoglioDati&amp;F$1&amp;$A36)</f>
        <v>64.3963840744576</v>
      </c>
      <c r="G36" s="5">
        <f t="shared" ca="1" si="20"/>
        <v>416.66666666666669</v>
      </c>
      <c r="H36">
        <f t="shared" ca="1" si="58"/>
        <v>6</v>
      </c>
      <c r="I36">
        <f t="shared" ca="1" si="59"/>
        <v>178</v>
      </c>
      <c r="J36" s="3">
        <f t="shared" ca="1" si="60"/>
        <v>11401.233859645899</v>
      </c>
      <c r="K36" s="3">
        <f t="shared" ca="1" si="39"/>
        <v>12709.205485955055</v>
      </c>
      <c r="L36" s="15">
        <f ca="1">K36/(RataPAC*Sintesi!$B$4)</f>
        <v>0.63546027429775276</v>
      </c>
      <c r="M36" s="13" t="e">
        <f t="shared" ca="1" si="21"/>
        <v>#DIV/0!</v>
      </c>
      <c r="N36" s="25" t="e">
        <f t="shared" ca="1" si="22"/>
        <v>#DIV/0!</v>
      </c>
      <c r="P36">
        <f t="shared" ref="P36:P67" ca="1" si="63">INDIRECT(FoglioDati&amp;P$1&amp;$A36)</f>
        <v>58.7325705062079</v>
      </c>
      <c r="Q36" s="5">
        <f t="shared" ca="1" si="23"/>
        <v>416.66666666666669</v>
      </c>
      <c r="R36">
        <f t="shared" ca="1" si="40"/>
        <v>7</v>
      </c>
      <c r="S36">
        <f t="shared" ca="1" si="41"/>
        <v>185</v>
      </c>
      <c r="T36" s="3">
        <f t="shared" ca="1" si="42"/>
        <v>10786.858594045463</v>
      </c>
      <c r="U36" s="3">
        <f t="shared" ca="1" si="43"/>
        <v>12372.224473639588</v>
      </c>
      <c r="V36" s="15">
        <f ca="1">U36/(RataPAC*Sintesi!$B$4)</f>
        <v>0.61861122368197941</v>
      </c>
      <c r="X36">
        <f t="shared" ref="X36:X67" ca="1" si="64">INDIRECT(FoglioDati&amp;X$1&amp;$A36)</f>
        <v>31.827436094195299</v>
      </c>
      <c r="Y36" s="5">
        <f t="shared" ca="1" si="24"/>
        <v>416.66666666666669</v>
      </c>
      <c r="Z36">
        <f t="shared" ca="1" si="44"/>
        <v>13</v>
      </c>
      <c r="AA36">
        <f t="shared" ca="1" si="45"/>
        <v>460</v>
      </c>
      <c r="AB36" s="3">
        <f t="shared" ca="1" si="46"/>
        <v>14640.63238398766</v>
      </c>
      <c r="AC36" s="3">
        <f t="shared" ca="1" si="47"/>
        <v>13278.201556291238</v>
      </c>
      <c r="AD36" s="15">
        <f ca="1">AC36/(RataPAC*Sintesi!$B$4)</f>
        <v>0.66391007781456191</v>
      </c>
      <c r="AF36">
        <f t="shared" ref="AF36:AF67" ca="1" si="65">INDIRECT(FoglioDati&amp;AF$1&amp;$A36)</f>
        <v>22.173474934702</v>
      </c>
      <c r="AG36" s="5">
        <f t="shared" ca="1" si="25"/>
        <v>416.66666666666669</v>
      </c>
      <c r="AH36">
        <f t="shared" ca="1" si="48"/>
        <v>18</v>
      </c>
      <c r="AI36">
        <f t="shared" ca="1" si="49"/>
        <v>563</v>
      </c>
      <c r="AJ36" s="3">
        <f t="shared" ca="1" si="50"/>
        <v>12381.118294186448</v>
      </c>
      <c r="AK36" s="3">
        <f t="shared" ca="1" si="51"/>
        <v>13345.144439203346</v>
      </c>
      <c r="AL36" s="15">
        <f ca="1">AK36/(RataPAC*Sintesi!$B$4)</f>
        <v>0.66725722196016735</v>
      </c>
      <c r="AN36">
        <f t="shared" ref="AN36:AN67" ca="1" si="66">INDIRECT(FoglioDati&amp;AN$1&amp;$A36)</f>
        <v>18.229169271267601</v>
      </c>
      <c r="AO36" s="5">
        <f t="shared" ca="1" si="26"/>
        <v>416.66666666666669</v>
      </c>
      <c r="AP36">
        <f t="shared" ca="1" si="52"/>
        <v>22</v>
      </c>
      <c r="AQ36">
        <f t="shared" ca="1" si="53"/>
        <v>635</v>
      </c>
      <c r="AR36" s="3">
        <f t="shared" ca="1" si="54"/>
        <v>10839.017213772418</v>
      </c>
      <c r="AS36" s="3">
        <f t="shared" ca="1" si="55"/>
        <v>13338.532822890746</v>
      </c>
      <c r="AT36" s="15">
        <f ca="1">AS36/(RataPAC*Sintesi!$B$4)</f>
        <v>0.66692664114453726</v>
      </c>
      <c r="AW36" s="3">
        <f t="shared" ca="1" si="27"/>
        <v>2011.427240007263</v>
      </c>
      <c r="AX36" s="5">
        <f t="shared" ca="1" si="56"/>
        <v>65868.308777979983</v>
      </c>
      <c r="AY36" s="5">
        <f t="shared" ca="1" si="28"/>
        <v>60048.860345637891</v>
      </c>
      <c r="AZ36" s="5">
        <f t="shared" ca="1" si="57"/>
        <v>-5819.4484323420911</v>
      </c>
      <c r="BB36" s="16">
        <f t="shared" ca="1" si="29"/>
        <v>40087</v>
      </c>
      <c r="BC36" s="5">
        <f t="shared" ca="1" si="30"/>
        <v>-2011.427240007263</v>
      </c>
      <c r="BD36" s="5">
        <f t="shared" ca="1" si="31"/>
        <v>-2011.427240007263</v>
      </c>
      <c r="BG36" s="45">
        <f t="shared" ref="BG36:BG67" ca="1" si="67">H36*F36*Comm_Perc</f>
        <v>0.77275660889349118</v>
      </c>
      <c r="BH36" s="45">
        <f t="shared" ref="BH36:BH67" ca="1" si="68">P36*R36*Comm_Perc</f>
        <v>0.82225598708691061</v>
      </c>
      <c r="BI36" s="45">
        <f t="shared" ref="BI36:BI67" ca="1" si="69">X36*Z36*Comm_Perc</f>
        <v>0.82751333844907782</v>
      </c>
      <c r="BJ36" s="45">
        <f t="shared" ref="BJ36:BJ67" ca="1" si="70">AF36*AH36*Comm_Perc</f>
        <v>0.79824509764927198</v>
      </c>
      <c r="BK36" s="45">
        <f t="shared" ref="BK36:BK67" ca="1" si="71">AN36*AP36*Comm_Perc</f>
        <v>0.80208344793577446</v>
      </c>
      <c r="BM36">
        <f t="shared" ref="BM36:BM67" ca="1" si="72">IF(BG36&lt;Comm_Min,Comm_Min,IF(BG36&gt;Comm_MAX,Comm_MAX,BG36))</f>
        <v>5</v>
      </c>
      <c r="BN36">
        <f t="shared" ref="BN36:BN67" ca="1" si="73">IF(BH36&lt;Comm_Min,Comm_Min,IF(BH36&gt;Comm_MAX,Comm_MAX,BH36))</f>
        <v>5</v>
      </c>
      <c r="BO36">
        <f t="shared" ref="BO36:BO67" ca="1" si="74">IF(BI36&lt;Comm_Min,Comm_Min,IF(BI36&gt;Comm_MAX,Comm_MAX,BI36))</f>
        <v>5</v>
      </c>
      <c r="BP36">
        <f t="shared" ref="BP36:BP67" ca="1" si="75">IF(BJ36&lt;Comm_Min,Comm_Min,IF(BJ36&gt;Comm_MAX,Comm_MAX,BJ36))</f>
        <v>5</v>
      </c>
      <c r="BQ36">
        <f t="shared" ref="BQ36:BQ67" ca="1" si="76">IF(BK36&lt;Comm_Min,Comm_Min,IF(BK36&gt;Comm_MAX,Comm_MAX,BK36))</f>
        <v>5</v>
      </c>
      <c r="BS36">
        <f t="shared" ca="1" si="32"/>
        <v>25</v>
      </c>
      <c r="BV36" s="45">
        <f t="shared" ref="BV36:BV67" ca="1" si="77">BV35*rend_monetario/12+BV35-AW36</f>
        <v>34956.691222020061</v>
      </c>
      <c r="BW36" s="45">
        <f t="shared" ca="1" si="33"/>
        <v>95005.551567657953</v>
      </c>
      <c r="BX36" s="15">
        <f t="shared" ca="1" si="18"/>
        <v>-1.0199878099867221E-2</v>
      </c>
    </row>
    <row r="37" spans="1:76" x14ac:dyDescent="0.25">
      <c r="A37" s="38">
        <f t="shared" si="34"/>
        <v>37</v>
      </c>
      <c r="B37">
        <f t="shared" si="35"/>
        <v>34</v>
      </c>
      <c r="C37" t="str">
        <f t="shared" ca="1" si="61"/>
        <v>30/10/2009</v>
      </c>
      <c r="D37" s="3">
        <f t="shared" ref="D37:D68" si="78">D36*rend_mensile+D36+RataETF</f>
        <v>14166.666666666661</v>
      </c>
      <c r="F37">
        <f t="shared" ca="1" si="62"/>
        <v>64.051875615988195</v>
      </c>
      <c r="G37" s="5">
        <f t="shared" ref="G37:G68" ca="1" si="79">IF(OR(L36&gt;=1,$B37&gt;N_RATE,N_MERCATI&lt;F$2),0,RataETF)</f>
        <v>416.66666666666669</v>
      </c>
      <c r="H37">
        <f t="shared" ca="1" si="58"/>
        <v>6</v>
      </c>
      <c r="I37">
        <f t="shared" ca="1" si="59"/>
        <v>184</v>
      </c>
      <c r="J37" s="3">
        <f t="shared" ca="1" si="60"/>
        <v>12236.783363255778</v>
      </c>
      <c r="K37" s="3">
        <f t="shared" ca="1" si="39"/>
        <v>13093.516739650984</v>
      </c>
      <c r="L37" s="15">
        <f ca="1">K37/(RataPAC*Sintesi!$B$4)</f>
        <v>0.65467583698254916</v>
      </c>
      <c r="M37" s="13" t="e">
        <f t="shared" ca="1" si="21"/>
        <v>#DIV/0!</v>
      </c>
      <c r="N37" s="25" t="e">
        <f t="shared" ca="1" si="22"/>
        <v>#DIV/0!</v>
      </c>
      <c r="P37">
        <f t="shared" ca="1" si="63"/>
        <v>58.307343751597102</v>
      </c>
      <c r="Q37" s="5">
        <f t="shared" ref="Q37:Q68" ca="1" si="80">IF(OR(V36&gt;=1,$B37&gt;N_RATE,N_MERCATI&lt;P$2),0,RataETF)</f>
        <v>416.66666666666669</v>
      </c>
      <c r="R37">
        <f t="shared" ca="1" si="40"/>
        <v>7</v>
      </c>
      <c r="S37">
        <f t="shared" ca="1" si="41"/>
        <v>192</v>
      </c>
      <c r="T37" s="3">
        <f t="shared" ca="1" si="42"/>
        <v>11728.455743052345</v>
      </c>
      <c r="U37" s="3">
        <f t="shared" ca="1" si="43"/>
        <v>12780.375879900768</v>
      </c>
      <c r="V37" s="15">
        <f ca="1">U37/(RataPAC*Sintesi!$B$4)</f>
        <v>0.63901879399503836</v>
      </c>
      <c r="X37">
        <f t="shared" ca="1" si="64"/>
        <v>31.827461704320999</v>
      </c>
      <c r="Y37" s="5">
        <f t="shared" ref="Y37:Y68" ca="1" si="81">IF(OR(AD36&gt;=1,$B37&gt;N_RATE,N_MERCATI&lt;X$2),0,RataETF)</f>
        <v>416.66666666666669</v>
      </c>
      <c r="Z37">
        <f t="shared" ca="1" si="44"/>
        <v>13</v>
      </c>
      <c r="AA37">
        <f t="shared" ca="1" si="45"/>
        <v>473</v>
      </c>
      <c r="AB37" s="3">
        <f t="shared" ca="1" si="46"/>
        <v>15559.695666030661</v>
      </c>
      <c r="AC37" s="3">
        <f t="shared" ca="1" si="47"/>
        <v>13691.958558447412</v>
      </c>
      <c r="AD37" s="15">
        <f ca="1">AC37/(RataPAC*Sintesi!$B$4)</f>
        <v>0.68459792792237062</v>
      </c>
      <c r="AF37">
        <f t="shared" ca="1" si="65"/>
        <v>21.991329119336498</v>
      </c>
      <c r="AG37" s="5">
        <f t="shared" ref="AG37:AG68" ca="1" si="82">IF(OR(AL36&gt;=1,$B37&gt;N_RATE,N_MERCATI&lt;AF$2),0,RataETF)</f>
        <v>416.66666666666669</v>
      </c>
      <c r="AH37">
        <f t="shared" ca="1" si="48"/>
        <v>18</v>
      </c>
      <c r="AI37">
        <f t="shared" ca="1" si="49"/>
        <v>581</v>
      </c>
      <c r="AJ37" s="3">
        <f t="shared" ca="1" si="50"/>
        <v>13357.689846194231</v>
      </c>
      <c r="AK37" s="3">
        <f t="shared" ca="1" si="51"/>
        <v>13740.988363351404</v>
      </c>
      <c r="AL37" s="15">
        <f ca="1">AK37/(RataPAC*Sintesi!$B$4)</f>
        <v>0.68704941816757015</v>
      </c>
      <c r="AN37">
        <f t="shared" ca="1" si="66"/>
        <v>17.069318446885699</v>
      </c>
      <c r="AO37" s="5">
        <f t="shared" ref="AO37:AO68" ca="1" si="83">IF(OR(AT36&gt;=1,$B37&gt;N_RATE,N_MERCATI&lt;AN$2),0,RataETF)</f>
        <v>416.66666666666669</v>
      </c>
      <c r="AP37">
        <f t="shared" ca="1" si="52"/>
        <v>24</v>
      </c>
      <c r="AQ37">
        <f t="shared" ca="1" si="53"/>
        <v>659</v>
      </c>
      <c r="AR37" s="3">
        <f t="shared" ca="1" si="54"/>
        <v>11382.294105145749</v>
      </c>
      <c r="AS37" s="3">
        <f t="shared" ca="1" si="55"/>
        <v>13748.196465616002</v>
      </c>
      <c r="AT37" s="15">
        <f ca="1">AS37/(RataPAC*Sintesi!$B$4)</f>
        <v>0.68740982328080014</v>
      </c>
      <c r="AW37" s="3">
        <f t="shared" ca="1" si="27"/>
        <v>2011.7272289865957</v>
      </c>
      <c r="AX37" s="5">
        <f t="shared" ca="1" si="56"/>
        <v>67905.036006966577</v>
      </c>
      <c r="AY37" s="5">
        <f t="shared" ca="1" si="28"/>
        <v>64264.918723678755</v>
      </c>
      <c r="AZ37" s="5">
        <f t="shared" ca="1" si="57"/>
        <v>-3640.1172832878219</v>
      </c>
      <c r="BB37" s="16">
        <f t="shared" ca="1" si="29"/>
        <v>40116</v>
      </c>
      <c r="BC37" s="5">
        <f t="shared" ca="1" si="30"/>
        <v>-2011.7272289865957</v>
      </c>
      <c r="BD37" s="5">
        <f t="shared" ca="1" si="31"/>
        <v>-2011.7272289865957</v>
      </c>
      <c r="BG37" s="45">
        <f t="shared" ca="1" si="67"/>
        <v>0.76862250739185833</v>
      </c>
      <c r="BH37" s="45">
        <f t="shared" ca="1" si="68"/>
        <v>0.81630281252235948</v>
      </c>
      <c r="BI37" s="45">
        <f t="shared" ca="1" si="69"/>
        <v>0.82751400431234601</v>
      </c>
      <c r="BJ37" s="45">
        <f t="shared" ca="1" si="70"/>
        <v>0.79168784829611405</v>
      </c>
      <c r="BK37" s="45">
        <f t="shared" ca="1" si="71"/>
        <v>0.81932728545051348</v>
      </c>
      <c r="BM37">
        <f t="shared" ca="1" si="72"/>
        <v>5</v>
      </c>
      <c r="BN37">
        <f t="shared" ca="1" si="73"/>
        <v>5</v>
      </c>
      <c r="BO37">
        <f t="shared" ca="1" si="74"/>
        <v>5</v>
      </c>
      <c r="BP37">
        <f t="shared" ca="1" si="75"/>
        <v>5</v>
      </c>
      <c r="BQ37">
        <f t="shared" ca="1" si="76"/>
        <v>5</v>
      </c>
      <c r="BS37">
        <f t="shared" ca="1" si="32"/>
        <v>25</v>
      </c>
      <c r="BV37" s="45">
        <f t="shared" ca="1" si="77"/>
        <v>32944.963993033467</v>
      </c>
      <c r="BW37" s="45">
        <f t="shared" ca="1" si="33"/>
        <v>97209.882716712222</v>
      </c>
      <c r="BX37" s="15">
        <f t="shared" ca="1" si="18"/>
        <v>2.3202129903792557E-2</v>
      </c>
    </row>
    <row r="38" spans="1:76" x14ac:dyDescent="0.25">
      <c r="A38" s="38">
        <f t="shared" si="34"/>
        <v>38</v>
      </c>
      <c r="B38">
        <f t="shared" si="35"/>
        <v>35</v>
      </c>
      <c r="C38" t="str">
        <f t="shared" ca="1" si="61"/>
        <v>01/12/2009</v>
      </c>
      <c r="D38" s="3">
        <f t="shared" si="78"/>
        <v>14583.333333333327</v>
      </c>
      <c r="F38">
        <f t="shared" ca="1" si="62"/>
        <v>66.504257408998797</v>
      </c>
      <c r="G38" s="5">
        <f t="shared" ca="1" si="79"/>
        <v>416.66666666666669</v>
      </c>
      <c r="H38">
        <f t="shared" ca="1" si="58"/>
        <v>6</v>
      </c>
      <c r="I38">
        <f t="shared" ca="1" si="59"/>
        <v>190</v>
      </c>
      <c r="J38" s="3">
        <f t="shared" ca="1" si="60"/>
        <v>13024.375488906926</v>
      </c>
      <c r="K38" s="3">
        <f t="shared" ca="1" si="39"/>
        <v>13492.542284104977</v>
      </c>
      <c r="L38" s="15">
        <f ca="1">K38/(RataPAC*Sintesi!$B$4)</f>
        <v>0.67462711420524879</v>
      </c>
      <c r="M38" s="13" t="e">
        <f t="shared" ca="1" si="21"/>
        <v>#DIV/0!</v>
      </c>
      <c r="N38" s="25" t="e">
        <f t="shared" ca="1" si="22"/>
        <v>#DIV/0!</v>
      </c>
      <c r="P38">
        <f t="shared" ca="1" si="63"/>
        <v>61.085706995064299</v>
      </c>
      <c r="Q38" s="5">
        <f t="shared" ca="1" si="80"/>
        <v>416.66666666666669</v>
      </c>
      <c r="R38">
        <f t="shared" ca="1" si="40"/>
        <v>6</v>
      </c>
      <c r="S38">
        <f t="shared" ca="1" si="41"/>
        <v>198</v>
      </c>
      <c r="T38" s="3">
        <f t="shared" ca="1" si="42"/>
        <v>12990.896245721633</v>
      </c>
      <c r="U38" s="3">
        <f t="shared" ca="1" si="43"/>
        <v>13146.890121871154</v>
      </c>
      <c r="V38" s="15">
        <f ca="1">U38/(RataPAC*Sintesi!$B$4)</f>
        <v>0.65734450609355777</v>
      </c>
      <c r="X38">
        <f t="shared" ca="1" si="64"/>
        <v>32.895762507464397</v>
      </c>
      <c r="Y38" s="5">
        <f t="shared" ca="1" si="81"/>
        <v>416.66666666666669</v>
      </c>
      <c r="Z38">
        <f t="shared" ca="1" si="44"/>
        <v>12</v>
      </c>
      <c r="AA38">
        <f t="shared" ca="1" si="45"/>
        <v>485</v>
      </c>
      <c r="AB38" s="3">
        <f t="shared" ca="1" si="46"/>
        <v>16434.725878325375</v>
      </c>
      <c r="AC38" s="3">
        <f t="shared" ca="1" si="47"/>
        <v>14086.707708536984</v>
      </c>
      <c r="AD38" s="15">
        <f ca="1">AC38/(RataPAC*Sintesi!$B$4)</f>
        <v>0.70433538542684915</v>
      </c>
      <c r="AF38">
        <f t="shared" ca="1" si="65"/>
        <v>22.990860320471999</v>
      </c>
      <c r="AG38" s="5">
        <f t="shared" ca="1" si="82"/>
        <v>416.66666666666669</v>
      </c>
      <c r="AH38">
        <f t="shared" ca="1" si="48"/>
        <v>18</v>
      </c>
      <c r="AI38">
        <f t="shared" ca="1" si="49"/>
        <v>599</v>
      </c>
      <c r="AJ38" s="3">
        <f t="shared" ca="1" si="50"/>
        <v>14302.871248380725</v>
      </c>
      <c r="AK38" s="3">
        <f t="shared" ca="1" si="51"/>
        <v>14154.823849119899</v>
      </c>
      <c r="AL38" s="15">
        <f ca="1">AK38/(RataPAC*Sintesi!$B$4)</f>
        <v>0.70774119245599498</v>
      </c>
      <c r="AN38">
        <f t="shared" ca="1" si="66"/>
        <v>17.272069962284899</v>
      </c>
      <c r="AO38" s="5">
        <f t="shared" ca="1" si="83"/>
        <v>416.66666666666669</v>
      </c>
      <c r="AP38">
        <f t="shared" ca="1" si="52"/>
        <v>24</v>
      </c>
      <c r="AQ38">
        <f t="shared" ca="1" si="53"/>
        <v>683</v>
      </c>
      <c r="AR38" s="3">
        <f t="shared" ca="1" si="54"/>
        <v>12176.667774427338</v>
      </c>
      <c r="AS38" s="3">
        <f t="shared" ca="1" si="55"/>
        <v>14162.726144710839</v>
      </c>
      <c r="AT38" s="15">
        <f ca="1">AS38/(RataPAC*Sintesi!$B$4)</f>
        <v>0.708136307235542</v>
      </c>
      <c r="AW38" s="3">
        <f t="shared" ca="1" si="27"/>
        <v>1988.6541013772849</v>
      </c>
      <c r="AX38" s="5">
        <f t="shared" ca="1" si="56"/>
        <v>69918.690108343857</v>
      </c>
      <c r="AY38" s="5">
        <f t="shared" ca="1" si="28"/>
        <v>68929.536635762008</v>
      </c>
      <c r="AZ38" s="5">
        <f t="shared" ca="1" si="57"/>
        <v>-989.1534725818492</v>
      </c>
      <c r="BB38" s="16">
        <f t="shared" ca="1" si="29"/>
        <v>40148</v>
      </c>
      <c r="BC38" s="5">
        <f t="shared" ca="1" si="30"/>
        <v>-1988.6541013772849</v>
      </c>
      <c r="BD38" s="5">
        <f t="shared" ca="1" si="31"/>
        <v>-1988.6541013772849</v>
      </c>
      <c r="BG38" s="45">
        <f t="shared" ca="1" si="67"/>
        <v>0.7980510889079856</v>
      </c>
      <c r="BH38" s="45">
        <f t="shared" ca="1" si="68"/>
        <v>0.73302848394077158</v>
      </c>
      <c r="BI38" s="45">
        <f t="shared" ca="1" si="69"/>
        <v>0.78949830017914557</v>
      </c>
      <c r="BJ38" s="45">
        <f t="shared" ca="1" si="70"/>
        <v>0.82767097153699198</v>
      </c>
      <c r="BK38" s="45">
        <f t="shared" ca="1" si="71"/>
        <v>0.82905935818967513</v>
      </c>
      <c r="BM38">
        <f t="shared" ca="1" si="72"/>
        <v>5</v>
      </c>
      <c r="BN38">
        <f t="shared" ca="1" si="73"/>
        <v>5</v>
      </c>
      <c r="BO38">
        <f t="shared" ca="1" si="74"/>
        <v>5</v>
      </c>
      <c r="BP38">
        <f t="shared" ca="1" si="75"/>
        <v>5</v>
      </c>
      <c r="BQ38">
        <f t="shared" ca="1" si="76"/>
        <v>5</v>
      </c>
      <c r="BS38">
        <f t="shared" ca="1" si="32"/>
        <v>25</v>
      </c>
      <c r="BV38" s="45">
        <f t="shared" ca="1" si="77"/>
        <v>30956.309891656183</v>
      </c>
      <c r="BW38" s="45">
        <f t="shared" ca="1" si="33"/>
        <v>99885.846527418194</v>
      </c>
      <c r="BX38" s="15">
        <f t="shared" ca="1" si="18"/>
        <v>2.752769302792224E-2</v>
      </c>
    </row>
    <row r="39" spans="1:76" x14ac:dyDescent="0.25">
      <c r="A39" s="38">
        <f t="shared" si="34"/>
        <v>39</v>
      </c>
      <c r="B39">
        <f t="shared" si="35"/>
        <v>36</v>
      </c>
      <c r="C39" t="str">
        <f t="shared" ca="1" si="61"/>
        <v>31/12/2009</v>
      </c>
      <c r="D39" s="3">
        <f t="shared" si="78"/>
        <v>14999.999999999993</v>
      </c>
      <c r="F39">
        <f t="shared" ca="1" si="62"/>
        <v>68.549344678457501</v>
      </c>
      <c r="G39" s="5">
        <f t="shared" ca="1" si="79"/>
        <v>416.66666666666669</v>
      </c>
      <c r="H39">
        <f t="shared" ca="1" si="58"/>
        <v>6</v>
      </c>
      <c r="I39">
        <f t="shared" ca="1" si="59"/>
        <v>196</v>
      </c>
      <c r="J39" s="3">
        <f t="shared" ca="1" si="60"/>
        <v>13165.151004740173</v>
      </c>
      <c r="K39" s="3">
        <f t="shared" ca="1" si="39"/>
        <v>13903.838352175722</v>
      </c>
      <c r="L39" s="15">
        <f ca="1">K39/(RataPAC*Sintesi!$B$4)</f>
        <v>0.69519191760878607</v>
      </c>
      <c r="M39" s="13" t="e">
        <f t="shared" ca="1" si="21"/>
        <v>#DIV/0!</v>
      </c>
      <c r="N39" s="25" t="e">
        <f t="shared" ca="1" si="22"/>
        <v>#DIV/0!</v>
      </c>
      <c r="P39">
        <f t="shared" ca="1" si="63"/>
        <v>65.610587099604203</v>
      </c>
      <c r="Q39" s="5">
        <f t="shared" ca="1" si="80"/>
        <v>416.66666666666669</v>
      </c>
      <c r="R39">
        <f t="shared" ca="1" si="40"/>
        <v>6</v>
      </c>
      <c r="S39">
        <f t="shared" ca="1" si="41"/>
        <v>204</v>
      </c>
      <c r="T39" s="3">
        <f t="shared" ca="1" si="42"/>
        <v>13339.549917501021</v>
      </c>
      <c r="U39" s="3">
        <f t="shared" ca="1" si="43"/>
        <v>13540.55364446878</v>
      </c>
      <c r="V39" s="15">
        <f ca="1">U39/(RataPAC*Sintesi!$B$4)</f>
        <v>0.67702768222343901</v>
      </c>
      <c r="X39">
        <f t="shared" ca="1" si="64"/>
        <v>33.886032738815203</v>
      </c>
      <c r="Y39" s="5">
        <f t="shared" ca="1" si="81"/>
        <v>416.66666666666669</v>
      </c>
      <c r="Z39">
        <f t="shared" ca="1" si="44"/>
        <v>12</v>
      </c>
      <c r="AA39">
        <f t="shared" ca="1" si="45"/>
        <v>497</v>
      </c>
      <c r="AB39" s="3">
        <f t="shared" ca="1" si="46"/>
        <v>15753.476104044605</v>
      </c>
      <c r="AC39" s="3">
        <f t="shared" ca="1" si="47"/>
        <v>14493.340101402766</v>
      </c>
      <c r="AD39" s="15">
        <f ca="1">AC39/(RataPAC*Sintesi!$B$4)</f>
        <v>0.72466700507013826</v>
      </c>
      <c r="AF39">
        <f t="shared" ca="1" si="65"/>
        <v>23.8779152727558</v>
      </c>
      <c r="AG39" s="5">
        <f t="shared" ca="1" si="82"/>
        <v>416.66666666666669</v>
      </c>
      <c r="AH39">
        <f t="shared" ca="1" si="48"/>
        <v>17</v>
      </c>
      <c r="AI39">
        <f t="shared" ca="1" si="49"/>
        <v>616</v>
      </c>
      <c r="AJ39" s="3">
        <f t="shared" ca="1" si="50"/>
        <v>14734.569489206337</v>
      </c>
      <c r="AK39" s="3">
        <f t="shared" ca="1" si="51"/>
        <v>14560.748408756748</v>
      </c>
      <c r="AL39" s="15">
        <f ca="1">AK39/(RataPAC*Sintesi!$B$4)</f>
        <v>0.72803742043783737</v>
      </c>
      <c r="AN39">
        <f t="shared" ca="1" si="66"/>
        <v>17.828210504286002</v>
      </c>
      <c r="AO39" s="5">
        <f t="shared" ca="1" si="83"/>
        <v>416.66666666666669</v>
      </c>
      <c r="AP39">
        <f t="shared" ca="1" si="52"/>
        <v>23</v>
      </c>
      <c r="AQ39">
        <f t="shared" ca="1" si="53"/>
        <v>706</v>
      </c>
      <c r="AR39" s="3">
        <f t="shared" ca="1" si="54"/>
        <v>13416.356479746566</v>
      </c>
      <c r="AS39" s="3">
        <f t="shared" ca="1" si="55"/>
        <v>14572.774986309418</v>
      </c>
      <c r="AT39" s="15">
        <f ca="1">AS39/(RataPAC*Sintesi!$B$4)</f>
        <v>0.7286387493154709</v>
      </c>
      <c r="AW39" s="3">
        <f t="shared" ca="1" si="27"/>
        <v>2027.5653847695796</v>
      </c>
      <c r="AX39" s="5">
        <f t="shared" ca="1" si="56"/>
        <v>71971.255493113436</v>
      </c>
      <c r="AY39" s="5">
        <f t="shared" ca="1" si="28"/>
        <v>70409.102995238703</v>
      </c>
      <c r="AZ39" s="5">
        <f t="shared" ca="1" si="57"/>
        <v>-1562.1524978747329</v>
      </c>
      <c r="BB39" s="16">
        <f t="shared" ca="1" si="29"/>
        <v>40178</v>
      </c>
      <c r="BC39" s="5">
        <f t="shared" ca="1" si="30"/>
        <v>-2027.5653847695796</v>
      </c>
      <c r="BD39" s="5">
        <f t="shared" ca="1" si="31"/>
        <v>-2027.5653847695796</v>
      </c>
      <c r="BG39" s="45">
        <f t="shared" ca="1" si="67"/>
        <v>0.82259213614149007</v>
      </c>
      <c r="BH39" s="45">
        <f t="shared" ca="1" si="68"/>
        <v>0.78732704519525043</v>
      </c>
      <c r="BI39" s="45">
        <f t="shared" ca="1" si="69"/>
        <v>0.81326478573156491</v>
      </c>
      <c r="BJ39" s="45">
        <f t="shared" ca="1" si="70"/>
        <v>0.81184911927369718</v>
      </c>
      <c r="BK39" s="45">
        <f t="shared" ca="1" si="71"/>
        <v>0.82009768319715615</v>
      </c>
      <c r="BM39">
        <f t="shared" ca="1" si="72"/>
        <v>5</v>
      </c>
      <c r="BN39">
        <f t="shared" ca="1" si="73"/>
        <v>5</v>
      </c>
      <c r="BO39">
        <f t="shared" ca="1" si="74"/>
        <v>5</v>
      </c>
      <c r="BP39">
        <f t="shared" ca="1" si="75"/>
        <v>5</v>
      </c>
      <c r="BQ39">
        <f t="shared" ca="1" si="76"/>
        <v>5</v>
      </c>
      <c r="BS39">
        <f t="shared" ca="1" si="32"/>
        <v>25</v>
      </c>
      <c r="BV39" s="45">
        <f t="shared" ca="1" si="77"/>
        <v>28928.744506886604</v>
      </c>
      <c r="BW39" s="45">
        <f t="shared" ca="1" si="33"/>
        <v>99337.847502125311</v>
      </c>
      <c r="BX39" s="15">
        <f t="shared" ca="1" si="18"/>
        <v>-5.48625300124439E-3</v>
      </c>
    </row>
    <row r="40" spans="1:76" x14ac:dyDescent="0.25">
      <c r="A40" s="38">
        <f t="shared" si="34"/>
        <v>40</v>
      </c>
      <c r="B40">
        <f t="shared" si="35"/>
        <v>37</v>
      </c>
      <c r="C40" t="str">
        <f t="shared" ca="1" si="61"/>
        <v>01/02/2010</v>
      </c>
      <c r="D40" s="3">
        <f t="shared" si="78"/>
        <v>15416.666666666659</v>
      </c>
      <c r="F40">
        <f t="shared" ca="1" si="62"/>
        <v>67.169137779286601</v>
      </c>
      <c r="G40" s="5">
        <f t="shared" ca="1" si="79"/>
        <v>416.66666666666669</v>
      </c>
      <c r="H40">
        <f t="shared" ca="1" si="58"/>
        <v>6</v>
      </c>
      <c r="I40">
        <f t="shared" ca="1" si="59"/>
        <v>202</v>
      </c>
      <c r="J40" s="3">
        <f t="shared" ca="1" si="60"/>
        <v>13611.246540418486</v>
      </c>
      <c r="K40" s="3">
        <f t="shared" ca="1" si="39"/>
        <v>14306.853178851441</v>
      </c>
      <c r="L40" s="15">
        <f ca="1">K40/(RataPAC*Sintesi!$B$4)</f>
        <v>0.7153426589425721</v>
      </c>
      <c r="M40" s="13" t="e">
        <f t="shared" ca="1" si="21"/>
        <v>#DIV/0!</v>
      </c>
      <c r="N40" s="25" t="e">
        <f t="shared" ca="1" si="22"/>
        <v>#DIV/0!</v>
      </c>
      <c r="P40">
        <f t="shared" ca="1" si="63"/>
        <v>65.389950575985395</v>
      </c>
      <c r="Q40" s="5">
        <f t="shared" ca="1" si="80"/>
        <v>416.66666666666669</v>
      </c>
      <c r="R40">
        <f t="shared" ca="1" si="40"/>
        <v>6</v>
      </c>
      <c r="S40">
        <f t="shared" ca="1" si="41"/>
        <v>210</v>
      </c>
      <c r="T40" s="3">
        <f t="shared" ca="1" si="42"/>
        <v>14523.664279869403</v>
      </c>
      <c r="U40" s="3">
        <f t="shared" ca="1" si="43"/>
        <v>13932.893347924693</v>
      </c>
      <c r="V40" s="15">
        <f ca="1">U40/(RataPAC*Sintesi!$B$4)</f>
        <v>0.69664466739623465</v>
      </c>
      <c r="X40">
        <f t="shared" ca="1" si="64"/>
        <v>31.697135018198399</v>
      </c>
      <c r="Y40" s="5">
        <f t="shared" ca="1" si="81"/>
        <v>416.66666666666669</v>
      </c>
      <c r="Z40">
        <f t="shared" ca="1" si="44"/>
        <v>13</v>
      </c>
      <c r="AA40">
        <f t="shared" ca="1" si="45"/>
        <v>510</v>
      </c>
      <c r="AB40" s="3">
        <f t="shared" ca="1" si="46"/>
        <v>16515.072201051709</v>
      </c>
      <c r="AC40" s="3">
        <f t="shared" ca="1" si="47"/>
        <v>14905.402856639344</v>
      </c>
      <c r="AD40" s="15">
        <f ca="1">AC40/(RataPAC*Sintesi!$B$4)</f>
        <v>0.74527014283196724</v>
      </c>
      <c r="AF40">
        <f t="shared" ca="1" si="65"/>
        <v>23.919755664296002</v>
      </c>
      <c r="AG40" s="5">
        <f t="shared" ca="1" si="82"/>
        <v>416.66666666666669</v>
      </c>
      <c r="AH40">
        <f t="shared" ca="1" si="48"/>
        <v>17</v>
      </c>
      <c r="AI40">
        <f t="shared" ca="1" si="49"/>
        <v>633</v>
      </c>
      <c r="AJ40" s="3">
        <f t="shared" ca="1" si="50"/>
        <v>15555.606391271749</v>
      </c>
      <c r="AK40" s="3">
        <f t="shared" ca="1" si="51"/>
        <v>14967.384255049779</v>
      </c>
      <c r="AL40" s="15">
        <f ca="1">AK40/(RataPAC*Sintesi!$B$4)</f>
        <v>0.74836921275248891</v>
      </c>
      <c r="AN40">
        <f t="shared" ca="1" si="66"/>
        <v>19.003337790009301</v>
      </c>
      <c r="AO40" s="5">
        <f t="shared" ca="1" si="83"/>
        <v>416.66666666666669</v>
      </c>
      <c r="AP40">
        <f t="shared" ca="1" si="52"/>
        <v>21</v>
      </c>
      <c r="AQ40">
        <f t="shared" ca="1" si="53"/>
        <v>727</v>
      </c>
      <c r="AR40" s="3">
        <f t="shared" ca="1" si="54"/>
        <v>13729.390316553243</v>
      </c>
      <c r="AS40" s="3">
        <f t="shared" ca="1" si="55"/>
        <v>14971.845079899613</v>
      </c>
      <c r="AT40" s="15">
        <f ca="1">AS40/(RataPAC*Sintesi!$B$4)</f>
        <v>0.74859225399498064</v>
      </c>
      <c r="AW40" s="3">
        <f t="shared" ca="1" si="27"/>
        <v>2013.1232252514385</v>
      </c>
      <c r="AX40" s="5">
        <f t="shared" ca="1" si="56"/>
        <v>74009.378718364882</v>
      </c>
      <c r="AY40" s="5">
        <f t="shared" ca="1" si="28"/>
        <v>73934.979729164581</v>
      </c>
      <c r="AZ40" s="5">
        <f t="shared" ca="1" si="57"/>
        <v>-74.398989200301003</v>
      </c>
      <c r="BB40" s="16">
        <f t="shared" ca="1" si="29"/>
        <v>40210</v>
      </c>
      <c r="BC40" s="5">
        <f t="shared" ca="1" si="30"/>
        <v>-2013.1232252514385</v>
      </c>
      <c r="BD40" s="5">
        <f t="shared" ca="1" si="31"/>
        <v>-2013.1232252514385</v>
      </c>
      <c r="BG40" s="45">
        <f t="shared" ca="1" si="67"/>
        <v>0.80602965335143928</v>
      </c>
      <c r="BH40" s="45">
        <f t="shared" ca="1" si="68"/>
        <v>0.78467940691182481</v>
      </c>
      <c r="BI40" s="45">
        <f t="shared" ca="1" si="69"/>
        <v>0.8241255104731583</v>
      </c>
      <c r="BJ40" s="45">
        <f t="shared" ca="1" si="70"/>
        <v>0.81327169258606413</v>
      </c>
      <c r="BK40" s="45">
        <f t="shared" ca="1" si="71"/>
        <v>0.79814018718039059</v>
      </c>
      <c r="BM40">
        <f t="shared" ca="1" si="72"/>
        <v>5</v>
      </c>
      <c r="BN40">
        <f t="shared" ca="1" si="73"/>
        <v>5</v>
      </c>
      <c r="BO40">
        <f t="shared" ca="1" si="74"/>
        <v>5</v>
      </c>
      <c r="BP40">
        <f t="shared" ca="1" si="75"/>
        <v>5</v>
      </c>
      <c r="BQ40">
        <f t="shared" ca="1" si="76"/>
        <v>5</v>
      </c>
      <c r="BS40">
        <f t="shared" ca="1" si="32"/>
        <v>25</v>
      </c>
      <c r="BV40" s="45">
        <f t="shared" ca="1" si="77"/>
        <v>26915.621281635165</v>
      </c>
      <c r="BW40" s="45">
        <f t="shared" ca="1" si="33"/>
        <v>100850.60101079974</v>
      </c>
      <c r="BX40" s="15">
        <f t="shared" ca="1" si="18"/>
        <v>1.5228370119878765E-2</v>
      </c>
    </row>
    <row r="41" spans="1:76" x14ac:dyDescent="0.25">
      <c r="A41" s="38">
        <f t="shared" si="34"/>
        <v>41</v>
      </c>
      <c r="B41">
        <f t="shared" si="35"/>
        <v>38</v>
      </c>
      <c r="C41" t="str">
        <f t="shared" ca="1" si="61"/>
        <v>01/03/2010</v>
      </c>
      <c r="D41" s="3">
        <f t="shared" si="78"/>
        <v>15833.333333333325</v>
      </c>
      <c r="F41">
        <f t="shared" ca="1" si="62"/>
        <v>67.382408615933102</v>
      </c>
      <c r="G41" s="5">
        <f t="shared" ca="1" si="79"/>
        <v>416.66666666666669</v>
      </c>
      <c r="H41">
        <f t="shared" ca="1" si="58"/>
        <v>6</v>
      </c>
      <c r="I41">
        <f t="shared" ca="1" si="59"/>
        <v>208</v>
      </c>
      <c r="J41" s="3">
        <f t="shared" ca="1" si="60"/>
        <v>15095.169499909991</v>
      </c>
      <c r="K41" s="3">
        <f t="shared" ca="1" si="39"/>
        <v>14711.147630547039</v>
      </c>
      <c r="L41" s="15">
        <f ca="1">K41/(RataPAC*Sintesi!$B$4)</f>
        <v>0.73555738152735195</v>
      </c>
      <c r="M41" s="13" t="e">
        <f t="shared" ca="1" si="21"/>
        <v>#DIV/0!</v>
      </c>
      <c r="N41" s="25" t="e">
        <f t="shared" ca="1" si="22"/>
        <v>#DIV/0!</v>
      </c>
      <c r="P41">
        <f t="shared" ca="1" si="63"/>
        <v>69.160306094616203</v>
      </c>
      <c r="Q41" s="5">
        <f t="shared" ca="1" si="80"/>
        <v>416.66666666666669</v>
      </c>
      <c r="R41">
        <f t="shared" ca="1" si="40"/>
        <v>6</v>
      </c>
      <c r="S41">
        <f t="shared" ca="1" si="41"/>
        <v>216</v>
      </c>
      <c r="T41" s="3">
        <f t="shared" ca="1" si="42"/>
        <v>15871.431990079152</v>
      </c>
      <c r="U41" s="3">
        <f t="shared" ca="1" si="43"/>
        <v>14347.855184492391</v>
      </c>
      <c r="V41" s="15">
        <f ca="1">U41/(RataPAC*Sintesi!$B$4)</f>
        <v>0.71739275922461954</v>
      </c>
      <c r="X41">
        <f t="shared" ca="1" si="64"/>
        <v>32.382494511866099</v>
      </c>
      <c r="Y41" s="5">
        <f t="shared" ca="1" si="81"/>
        <v>416.66666666666669</v>
      </c>
      <c r="Z41">
        <f t="shared" ca="1" si="44"/>
        <v>12</v>
      </c>
      <c r="AA41">
        <f t="shared" ca="1" si="45"/>
        <v>522</v>
      </c>
      <c r="AB41" s="3">
        <f t="shared" ca="1" si="46"/>
        <v>18098.156948624441</v>
      </c>
      <c r="AC41" s="3">
        <f t="shared" ca="1" si="47"/>
        <v>15293.992790781738</v>
      </c>
      <c r="AD41" s="15">
        <f ca="1">AC41/(RataPAC*Sintesi!$B$4)</f>
        <v>0.76469963953908693</v>
      </c>
      <c r="AF41">
        <f t="shared" ca="1" si="65"/>
        <v>24.5744176797342</v>
      </c>
      <c r="AG41" s="5">
        <f t="shared" ca="1" si="82"/>
        <v>416.66666666666669</v>
      </c>
      <c r="AH41">
        <f t="shared" ca="1" si="48"/>
        <v>16</v>
      </c>
      <c r="AI41">
        <f t="shared" ca="1" si="49"/>
        <v>649</v>
      </c>
      <c r="AJ41" s="3">
        <f t="shared" ca="1" si="50"/>
        <v>17514.158114769205</v>
      </c>
      <c r="AK41" s="3">
        <f t="shared" ca="1" si="51"/>
        <v>15360.574937925527</v>
      </c>
      <c r="AL41" s="15">
        <f ca="1">AK41/(RataPAC*Sintesi!$B$4)</f>
        <v>0.76802874689627632</v>
      </c>
      <c r="AN41">
        <f t="shared" ca="1" si="66"/>
        <v>18.884993557844901</v>
      </c>
      <c r="AO41" s="5">
        <f t="shared" ca="1" si="83"/>
        <v>416.66666666666669</v>
      </c>
      <c r="AP41">
        <f t="shared" ca="1" si="52"/>
        <v>22</v>
      </c>
      <c r="AQ41">
        <f t="shared" ca="1" si="53"/>
        <v>749</v>
      </c>
      <c r="AR41" s="3">
        <f t="shared" ca="1" si="54"/>
        <v>15834.375886720509</v>
      </c>
      <c r="AS41" s="3">
        <f t="shared" ca="1" si="55"/>
        <v>15387.314938172201</v>
      </c>
      <c r="AT41" s="15">
        <f ca="1">AS41/(RataPAC*Sintesi!$B$4)</f>
        <v>0.76936574690861004</v>
      </c>
      <c r="AW41" s="3">
        <f t="shared" ca="1" si="27"/>
        <v>2016.5067635540238</v>
      </c>
      <c r="AX41" s="5">
        <f t="shared" ca="1" si="56"/>
        <v>76050.8854819189</v>
      </c>
      <c r="AY41" s="5">
        <f t="shared" ca="1" si="28"/>
        <v>82413.292440103294</v>
      </c>
      <c r="AZ41" s="5">
        <f t="shared" ca="1" si="57"/>
        <v>6362.4069581843942</v>
      </c>
      <c r="BB41" s="16">
        <f t="shared" ca="1" si="29"/>
        <v>40238</v>
      </c>
      <c r="BC41" s="5">
        <f t="shared" ca="1" si="30"/>
        <v>-2016.5067635540238</v>
      </c>
      <c r="BD41" s="5">
        <f t="shared" ca="1" si="31"/>
        <v>-2016.5067635540238</v>
      </c>
      <c r="BG41" s="45">
        <f t="shared" ca="1" si="67"/>
        <v>0.80858890339119716</v>
      </c>
      <c r="BH41" s="45">
        <f t="shared" ca="1" si="68"/>
        <v>0.8299236731353945</v>
      </c>
      <c r="BI41" s="45">
        <f t="shared" ca="1" si="69"/>
        <v>0.77717986828478636</v>
      </c>
      <c r="BJ41" s="45">
        <f t="shared" ca="1" si="70"/>
        <v>0.78638136575149442</v>
      </c>
      <c r="BK41" s="45">
        <f t="shared" ca="1" si="71"/>
        <v>0.83093971654517562</v>
      </c>
      <c r="BM41">
        <f t="shared" ca="1" si="72"/>
        <v>5</v>
      </c>
      <c r="BN41">
        <f t="shared" ca="1" si="73"/>
        <v>5</v>
      </c>
      <c r="BO41">
        <f t="shared" ca="1" si="74"/>
        <v>5</v>
      </c>
      <c r="BP41">
        <f t="shared" ca="1" si="75"/>
        <v>5</v>
      </c>
      <c r="BQ41">
        <f t="shared" ca="1" si="76"/>
        <v>5</v>
      </c>
      <c r="BS41">
        <f t="shared" ca="1" si="32"/>
        <v>25</v>
      </c>
      <c r="BV41" s="45">
        <f t="shared" ca="1" si="77"/>
        <v>24899.11451808114</v>
      </c>
      <c r="BW41" s="45">
        <f t="shared" ca="1" si="33"/>
        <v>107312.40695818444</v>
      </c>
      <c r="BX41" s="15">
        <f t="shared" ca="1" si="18"/>
        <v>6.4073053433689742E-2</v>
      </c>
    </row>
    <row r="42" spans="1:76" x14ac:dyDescent="0.25">
      <c r="A42" s="38">
        <f t="shared" si="34"/>
        <v>42</v>
      </c>
      <c r="B42">
        <f t="shared" si="35"/>
        <v>39</v>
      </c>
      <c r="C42" t="str">
        <f t="shared" ca="1" si="61"/>
        <v>01/04/2010</v>
      </c>
      <c r="D42" s="3">
        <f t="shared" si="78"/>
        <v>16249.999999999991</v>
      </c>
      <c r="F42">
        <f t="shared" ca="1" si="62"/>
        <v>72.5729302880288</v>
      </c>
      <c r="G42" s="5">
        <f t="shared" ca="1" si="79"/>
        <v>416.66666666666669</v>
      </c>
      <c r="H42">
        <f t="shared" ca="1" si="58"/>
        <v>5</v>
      </c>
      <c r="I42">
        <f t="shared" ca="1" si="59"/>
        <v>213</v>
      </c>
      <c r="J42" s="3">
        <f t="shared" ca="1" si="60"/>
        <v>15085.809719644189</v>
      </c>
      <c r="K42" s="3">
        <f t="shared" ca="1" si="39"/>
        <v>15074.012281987183</v>
      </c>
      <c r="L42" s="15">
        <f ca="1">K42/(RataPAC*Sintesi!$B$4)</f>
        <v>0.75370061409935918</v>
      </c>
      <c r="M42" s="13" t="e">
        <f t="shared" ca="1" si="21"/>
        <v>#DIV/0!</v>
      </c>
      <c r="N42" s="25" t="e">
        <f t="shared" ca="1" si="22"/>
        <v>#DIV/0!</v>
      </c>
      <c r="P42">
        <f t="shared" ca="1" si="63"/>
        <v>73.478851805922005</v>
      </c>
      <c r="Q42" s="5">
        <f t="shared" ca="1" si="80"/>
        <v>416.66666666666669</v>
      </c>
      <c r="R42">
        <f t="shared" ca="1" si="40"/>
        <v>5</v>
      </c>
      <c r="S42">
        <f t="shared" ca="1" si="41"/>
        <v>221</v>
      </c>
      <c r="T42" s="3">
        <f t="shared" ca="1" si="42"/>
        <v>16489.452247149766</v>
      </c>
      <c r="U42" s="3">
        <f t="shared" ca="1" si="43"/>
        <v>14715.249443522001</v>
      </c>
      <c r="V42" s="15">
        <f ca="1">U42/(RataPAC*Sintesi!$B$4)</f>
        <v>0.73576247217610002</v>
      </c>
      <c r="X42">
        <f t="shared" ca="1" si="64"/>
        <v>34.670798752154099</v>
      </c>
      <c r="Y42" s="5">
        <f t="shared" ca="1" si="81"/>
        <v>416.66666666666669</v>
      </c>
      <c r="Z42">
        <f t="shared" ca="1" si="44"/>
        <v>12</v>
      </c>
      <c r="AA42">
        <f t="shared" ca="1" si="45"/>
        <v>534</v>
      </c>
      <c r="AB42" s="3">
        <f t="shared" ca="1" si="46"/>
        <v>18566.032333158695</v>
      </c>
      <c r="AC42" s="3">
        <f t="shared" ca="1" si="47"/>
        <v>15710.042375807587</v>
      </c>
      <c r="AD42" s="15">
        <f ca="1">AC42/(RataPAC*Sintesi!$B$4)</f>
        <v>0.78550211879037934</v>
      </c>
      <c r="AF42">
        <f t="shared" ca="1" si="65"/>
        <v>26.986376139860099</v>
      </c>
      <c r="AG42" s="5">
        <f t="shared" ca="1" si="82"/>
        <v>416.66666666666669</v>
      </c>
      <c r="AH42">
        <f t="shared" ca="1" si="48"/>
        <v>15</v>
      </c>
      <c r="AI42">
        <f t="shared" ca="1" si="49"/>
        <v>664</v>
      </c>
      <c r="AJ42" s="3">
        <f t="shared" ca="1" si="50"/>
        <v>17966.112612957826</v>
      </c>
      <c r="AK42" s="3">
        <f t="shared" ca="1" si="51"/>
        <v>15765.370580023427</v>
      </c>
      <c r="AL42" s="15">
        <f ca="1">AK42/(RataPAC*Sintesi!$B$4)</f>
        <v>0.78826852900117139</v>
      </c>
      <c r="AN42">
        <f t="shared" ca="1" si="66"/>
        <v>21.140688767317101</v>
      </c>
      <c r="AO42" s="5">
        <f t="shared" ca="1" si="83"/>
        <v>416.66666666666669</v>
      </c>
      <c r="AP42">
        <f t="shared" ca="1" si="52"/>
        <v>19</v>
      </c>
      <c r="AQ42">
        <f t="shared" ca="1" si="53"/>
        <v>768</v>
      </c>
      <c r="AR42" s="3">
        <f t="shared" ca="1" si="54"/>
        <v>15581.415090469249</v>
      </c>
      <c r="AS42" s="3">
        <f t="shared" ca="1" si="55"/>
        <v>15788.988024751226</v>
      </c>
      <c r="AT42" s="15">
        <f ca="1">AS42/(RataPAC*Sintesi!$B$4)</f>
        <v>0.78944940123756135</v>
      </c>
      <c r="AW42" s="3">
        <f t="shared" ca="1" si="27"/>
        <v>1952.7772241725297</v>
      </c>
      <c r="AX42" s="5">
        <f t="shared" ca="1" si="56"/>
        <v>78028.662706091432</v>
      </c>
      <c r="AY42" s="5">
        <f t="shared" ca="1" si="28"/>
        <v>83688.822003379726</v>
      </c>
      <c r="AZ42" s="5">
        <f t="shared" ca="1" si="57"/>
        <v>5660.1592972882936</v>
      </c>
      <c r="BB42" s="16">
        <f t="shared" ca="1" si="29"/>
        <v>40269</v>
      </c>
      <c r="BC42" s="5">
        <f t="shared" ca="1" si="30"/>
        <v>-1952.7772241725297</v>
      </c>
      <c r="BD42" s="5">
        <f t="shared" ca="1" si="31"/>
        <v>-1952.7772241725297</v>
      </c>
      <c r="BG42" s="45">
        <f t="shared" ca="1" si="67"/>
        <v>0.72572930288028803</v>
      </c>
      <c r="BH42" s="45">
        <f t="shared" ca="1" si="68"/>
        <v>0.73478851805921996</v>
      </c>
      <c r="BI42" s="45">
        <f t="shared" ca="1" si="69"/>
        <v>0.83209917005169842</v>
      </c>
      <c r="BJ42" s="45">
        <f t="shared" ca="1" si="70"/>
        <v>0.80959128419580295</v>
      </c>
      <c r="BK42" s="45">
        <f t="shared" ca="1" si="71"/>
        <v>0.8033461731580499</v>
      </c>
      <c r="BM42">
        <f t="shared" ca="1" si="72"/>
        <v>5</v>
      </c>
      <c r="BN42">
        <f t="shared" ca="1" si="73"/>
        <v>5</v>
      </c>
      <c r="BO42">
        <f t="shared" ca="1" si="74"/>
        <v>5</v>
      </c>
      <c r="BP42">
        <f t="shared" ca="1" si="75"/>
        <v>5</v>
      </c>
      <c r="BQ42">
        <f t="shared" ca="1" si="76"/>
        <v>5</v>
      </c>
      <c r="BS42">
        <f t="shared" ca="1" si="32"/>
        <v>25</v>
      </c>
      <c r="BV42" s="45">
        <f t="shared" ca="1" si="77"/>
        <v>22946.337293908611</v>
      </c>
      <c r="BW42" s="45">
        <f t="shared" ca="1" si="33"/>
        <v>106635.15929728834</v>
      </c>
      <c r="BX42" s="15">
        <f t="shared" ca="1" si="18"/>
        <v>-6.3109912459609063E-3</v>
      </c>
    </row>
    <row r="43" spans="1:76" x14ac:dyDescent="0.25">
      <c r="A43" s="38">
        <f t="shared" si="34"/>
        <v>43</v>
      </c>
      <c r="B43">
        <f t="shared" si="35"/>
        <v>40</v>
      </c>
      <c r="C43" t="str">
        <f t="shared" ca="1" si="61"/>
        <v>30/04/2010</v>
      </c>
      <c r="D43" s="3">
        <f t="shared" si="78"/>
        <v>16666.666666666657</v>
      </c>
      <c r="F43">
        <f t="shared" ca="1" si="62"/>
        <v>70.825397744808399</v>
      </c>
      <c r="G43" s="5">
        <f t="shared" ca="1" si="79"/>
        <v>416.66666666666669</v>
      </c>
      <c r="H43">
        <f t="shared" ca="1" si="58"/>
        <v>5</v>
      </c>
      <c r="I43">
        <f t="shared" ca="1" si="59"/>
        <v>218</v>
      </c>
      <c r="J43" s="3">
        <f t="shared" ca="1" si="60"/>
        <v>14744.249877949451</v>
      </c>
      <c r="K43" s="3">
        <f t="shared" ca="1" si="39"/>
        <v>15428.139270711225</v>
      </c>
      <c r="L43" s="15">
        <f ca="1">K43/(RataPAC*Sintesi!$B$4)</f>
        <v>0.77140696353556126</v>
      </c>
      <c r="M43" s="13" t="e">
        <f t="shared" ca="1" si="21"/>
        <v>#DIV/0!</v>
      </c>
      <c r="N43" s="25" t="e">
        <f t="shared" ca="1" si="22"/>
        <v>#DIV/0!</v>
      </c>
      <c r="P43">
        <f t="shared" ca="1" si="63"/>
        <v>74.612906095700296</v>
      </c>
      <c r="Q43" s="5">
        <f t="shared" ca="1" si="80"/>
        <v>416.66666666666669</v>
      </c>
      <c r="R43">
        <f t="shared" ca="1" si="40"/>
        <v>5</v>
      </c>
      <c r="S43">
        <f t="shared" ca="1" si="41"/>
        <v>226</v>
      </c>
      <c r="T43" s="3">
        <f t="shared" ca="1" si="42"/>
        <v>16472.415880826247</v>
      </c>
      <c r="U43" s="3">
        <f t="shared" ca="1" si="43"/>
        <v>15088.313974000503</v>
      </c>
      <c r="V43" s="15">
        <f ca="1">U43/(RataPAC*Sintesi!$B$4)</f>
        <v>0.75441569870002512</v>
      </c>
      <c r="X43">
        <f t="shared" ca="1" si="64"/>
        <v>34.767850811158603</v>
      </c>
      <c r="Y43" s="5">
        <f t="shared" ca="1" si="81"/>
        <v>416.66666666666669</v>
      </c>
      <c r="Z43">
        <f t="shared" ca="1" si="44"/>
        <v>11</v>
      </c>
      <c r="AA43">
        <f t="shared" ca="1" si="45"/>
        <v>545</v>
      </c>
      <c r="AB43" s="3">
        <f t="shared" ca="1" si="46"/>
        <v>17027.317702226053</v>
      </c>
      <c r="AC43" s="3">
        <f t="shared" ca="1" si="47"/>
        <v>16092.488734730332</v>
      </c>
      <c r="AD43" s="15">
        <f ca="1">AC43/(RataPAC*Sintesi!$B$4)</f>
        <v>0.80462443673651662</v>
      </c>
      <c r="AF43">
        <f t="shared" ca="1" si="65"/>
        <v>27.0573985134907</v>
      </c>
      <c r="AG43" s="5">
        <f t="shared" ca="1" si="82"/>
        <v>416.66666666666669</v>
      </c>
      <c r="AH43">
        <f t="shared" ca="1" si="48"/>
        <v>15</v>
      </c>
      <c r="AI43">
        <f t="shared" ca="1" si="49"/>
        <v>679</v>
      </c>
      <c r="AJ43" s="3">
        <f t="shared" ca="1" si="50"/>
        <v>17831.075309932479</v>
      </c>
      <c r="AK43" s="3">
        <f t="shared" ca="1" si="51"/>
        <v>16171.231557725789</v>
      </c>
      <c r="AL43" s="15">
        <f ca="1">AK43/(RataPAC*Sintesi!$B$4)</f>
        <v>0.80856157788628946</v>
      </c>
      <c r="AN43">
        <f t="shared" ca="1" si="66"/>
        <v>20.288300899048501</v>
      </c>
      <c r="AO43" s="5">
        <f t="shared" ca="1" si="83"/>
        <v>416.66666666666669</v>
      </c>
      <c r="AP43">
        <f t="shared" ca="1" si="52"/>
        <v>20</v>
      </c>
      <c r="AQ43">
        <f t="shared" ca="1" si="53"/>
        <v>788</v>
      </c>
      <c r="AR43" s="3">
        <f t="shared" ca="1" si="54"/>
        <v>15240.758124217364</v>
      </c>
      <c r="AS43" s="3">
        <f t="shared" ca="1" si="55"/>
        <v>16194.754042732196</v>
      </c>
      <c r="AT43" s="15">
        <f ca="1">AS43/(RataPAC*Sintesi!$B$4)</f>
        <v>0.80973770213660978</v>
      </c>
      <c r="AW43" s="3">
        <f t="shared" ca="1" si="27"/>
        <v>1921.2648738086186</v>
      </c>
      <c r="AX43" s="5">
        <f t="shared" ca="1" si="56"/>
        <v>79974.927579900046</v>
      </c>
      <c r="AY43" s="5">
        <f t="shared" ca="1" si="28"/>
        <v>81315.816895151584</v>
      </c>
      <c r="AZ43" s="5">
        <f t="shared" ca="1" si="57"/>
        <v>1340.8893152515375</v>
      </c>
      <c r="BB43" s="16">
        <f t="shared" ca="1" si="29"/>
        <v>40298</v>
      </c>
      <c r="BC43" s="5">
        <f t="shared" ca="1" si="30"/>
        <v>-1921.2648738086186</v>
      </c>
      <c r="BD43" s="5">
        <f t="shared" ca="1" si="31"/>
        <v>-1921.2648738086186</v>
      </c>
      <c r="BG43" s="45">
        <f t="shared" ca="1" si="67"/>
        <v>0.70825397744808405</v>
      </c>
      <c r="BH43" s="45">
        <f t="shared" ca="1" si="68"/>
        <v>0.74612906095700293</v>
      </c>
      <c r="BI43" s="45">
        <f t="shared" ca="1" si="69"/>
        <v>0.76489271784548929</v>
      </c>
      <c r="BJ43" s="45">
        <f t="shared" ca="1" si="70"/>
        <v>0.81172195540472103</v>
      </c>
      <c r="BK43" s="45">
        <f t="shared" ca="1" si="71"/>
        <v>0.81153203596194001</v>
      </c>
      <c r="BM43">
        <f t="shared" ca="1" si="72"/>
        <v>5</v>
      </c>
      <c r="BN43">
        <f t="shared" ca="1" si="73"/>
        <v>5</v>
      </c>
      <c r="BO43">
        <f t="shared" ca="1" si="74"/>
        <v>5</v>
      </c>
      <c r="BP43">
        <f t="shared" ca="1" si="75"/>
        <v>5</v>
      </c>
      <c r="BQ43">
        <f t="shared" ca="1" si="76"/>
        <v>5</v>
      </c>
      <c r="BS43">
        <f t="shared" ca="1" si="32"/>
        <v>25</v>
      </c>
      <c r="BV43" s="45">
        <f t="shared" ca="1" si="77"/>
        <v>21025.072420099994</v>
      </c>
      <c r="BW43" s="45">
        <f t="shared" ca="1" si="33"/>
        <v>102340.88931525158</v>
      </c>
      <c r="BX43" s="15">
        <f t="shared" ca="1" si="18"/>
        <v>-4.0270676297906149E-2</v>
      </c>
    </row>
    <row r="44" spans="1:76" x14ac:dyDescent="0.25">
      <c r="A44" s="38">
        <f t="shared" si="34"/>
        <v>44</v>
      </c>
      <c r="B44">
        <f t="shared" si="35"/>
        <v>41</v>
      </c>
      <c r="C44" t="str">
        <f t="shared" ca="1" si="61"/>
        <v>01/06/2010</v>
      </c>
      <c r="D44" s="3">
        <f t="shared" si="78"/>
        <v>17083.333333333325</v>
      </c>
      <c r="F44">
        <f t="shared" ca="1" si="62"/>
        <v>67.634173752061699</v>
      </c>
      <c r="G44" s="5">
        <f t="shared" ca="1" si="79"/>
        <v>416.66666666666669</v>
      </c>
      <c r="H44">
        <f t="shared" ca="1" si="58"/>
        <v>6</v>
      </c>
      <c r="I44">
        <f t="shared" ca="1" si="59"/>
        <v>224</v>
      </c>
      <c r="J44" s="3">
        <f t="shared" ca="1" si="60"/>
        <v>14673.666854594318</v>
      </c>
      <c r="K44" s="3">
        <f t="shared" ca="1" si="39"/>
        <v>15833.944313223594</v>
      </c>
      <c r="L44" s="15">
        <f ca="1">K44/(RataPAC*Sintesi!$B$4)</f>
        <v>0.79169721566117968</v>
      </c>
      <c r="M44" s="13" t="e">
        <f t="shared" ca="1" si="21"/>
        <v>#DIV/0!</v>
      </c>
      <c r="N44" s="25" t="e">
        <f t="shared" ca="1" si="22"/>
        <v>#DIV/0!</v>
      </c>
      <c r="P44">
        <f t="shared" ca="1" si="63"/>
        <v>72.886795932859499</v>
      </c>
      <c r="Q44" s="5">
        <f t="shared" ca="1" si="80"/>
        <v>416.66666666666669</v>
      </c>
      <c r="R44">
        <f t="shared" ca="1" si="40"/>
        <v>5</v>
      </c>
      <c r="S44">
        <f t="shared" ca="1" si="41"/>
        <v>231</v>
      </c>
      <c r="T44" s="3">
        <f t="shared" ca="1" si="42"/>
        <v>15961.506109577584</v>
      </c>
      <c r="U44" s="3">
        <f t="shared" ca="1" si="43"/>
        <v>15452.747953664801</v>
      </c>
      <c r="V44" s="15">
        <f ca="1">U44/(RataPAC*Sintesi!$B$4)</f>
        <v>0.77263739768324002</v>
      </c>
      <c r="X44">
        <f t="shared" ca="1" si="64"/>
        <v>31.242784774726701</v>
      </c>
      <c r="Y44" s="5">
        <f t="shared" ca="1" si="81"/>
        <v>416.66666666666669</v>
      </c>
      <c r="Z44">
        <f t="shared" ca="1" si="44"/>
        <v>13</v>
      </c>
      <c r="AA44">
        <f t="shared" ca="1" si="45"/>
        <v>558</v>
      </c>
      <c r="AB44" s="3">
        <f t="shared" ca="1" si="46"/>
        <v>17877.632731662485</v>
      </c>
      <c r="AC44" s="3">
        <f t="shared" ca="1" si="47"/>
        <v>16498.644936801778</v>
      </c>
      <c r="AD44" s="15">
        <f ca="1">AC44/(RataPAC*Sintesi!$B$4)</f>
        <v>0.82493224684008892</v>
      </c>
      <c r="AF44">
        <f t="shared" ca="1" si="65"/>
        <v>26.260788379871101</v>
      </c>
      <c r="AG44" s="5">
        <f t="shared" ca="1" si="82"/>
        <v>416.66666666666669</v>
      </c>
      <c r="AH44">
        <f t="shared" ca="1" si="48"/>
        <v>15</v>
      </c>
      <c r="AI44">
        <f t="shared" ca="1" si="49"/>
        <v>694</v>
      </c>
      <c r="AJ44" s="3">
        <f t="shared" ca="1" si="50"/>
        <v>17902.693981614306</v>
      </c>
      <c r="AK44" s="3">
        <f t="shared" ca="1" si="51"/>
        <v>16565.143383423856</v>
      </c>
      <c r="AL44" s="15">
        <f ca="1">AK44/(RataPAC*Sintesi!$B$4)</f>
        <v>0.82825716917119285</v>
      </c>
      <c r="AN44">
        <f t="shared" ca="1" si="66"/>
        <v>19.341063609412899</v>
      </c>
      <c r="AO44" s="5">
        <f t="shared" ca="1" si="83"/>
        <v>416.66666666666669</v>
      </c>
      <c r="AP44">
        <f t="shared" ca="1" si="52"/>
        <v>21</v>
      </c>
      <c r="AQ44">
        <f t="shared" ca="1" si="53"/>
        <v>809</v>
      </c>
      <c r="AR44" s="3">
        <f t="shared" ca="1" si="54"/>
        <v>15010.371393564925</v>
      </c>
      <c r="AS44" s="3">
        <f t="shared" ca="1" si="55"/>
        <v>16600.916378529866</v>
      </c>
      <c r="AT44" s="15">
        <f ca="1">AS44/(RataPAC*Sintesi!$B$4)</f>
        <v>0.83004581892649332</v>
      </c>
      <c r="AW44" s="3">
        <f t="shared" ca="1" si="27"/>
        <v>1976.4693857438524</v>
      </c>
      <c r="AX44" s="5">
        <f t="shared" ca="1" si="56"/>
        <v>81976.3969656439</v>
      </c>
      <c r="AY44" s="5">
        <f t="shared" ca="1" si="28"/>
        <v>81425.871071013622</v>
      </c>
      <c r="AZ44" s="5">
        <f t="shared" ca="1" si="57"/>
        <v>-550.52589463027834</v>
      </c>
      <c r="BB44" s="16">
        <f t="shared" ca="1" si="29"/>
        <v>40330</v>
      </c>
      <c r="BC44" s="5">
        <f t="shared" ca="1" si="30"/>
        <v>-1976.4693857438524</v>
      </c>
      <c r="BD44" s="5">
        <f t="shared" ca="1" si="31"/>
        <v>-1976.4693857438524</v>
      </c>
      <c r="BG44" s="45">
        <f t="shared" ca="1" si="67"/>
        <v>0.8116100850247403</v>
      </c>
      <c r="BH44" s="45">
        <f t="shared" ca="1" si="68"/>
        <v>0.72886795932859505</v>
      </c>
      <c r="BI44" s="45">
        <f t="shared" ca="1" si="69"/>
        <v>0.8123124041428943</v>
      </c>
      <c r="BJ44" s="45">
        <f t="shared" ca="1" si="70"/>
        <v>0.78782365139613308</v>
      </c>
      <c r="BK44" s="45">
        <f t="shared" ca="1" si="71"/>
        <v>0.81232467159534183</v>
      </c>
      <c r="BM44">
        <f t="shared" ca="1" si="72"/>
        <v>5</v>
      </c>
      <c r="BN44">
        <f t="shared" ca="1" si="73"/>
        <v>5</v>
      </c>
      <c r="BO44">
        <f t="shared" ca="1" si="74"/>
        <v>5</v>
      </c>
      <c r="BP44">
        <f t="shared" ca="1" si="75"/>
        <v>5</v>
      </c>
      <c r="BQ44">
        <f t="shared" ca="1" si="76"/>
        <v>5</v>
      </c>
      <c r="BS44">
        <f t="shared" ca="1" si="32"/>
        <v>25</v>
      </c>
      <c r="BV44" s="45">
        <f t="shared" ca="1" si="77"/>
        <v>19048.603034356143</v>
      </c>
      <c r="BW44" s="45">
        <f t="shared" ca="1" si="33"/>
        <v>100474.47410536977</v>
      </c>
      <c r="BX44" s="15">
        <f t="shared" ca="1" si="18"/>
        <v>-1.8237238530657063E-2</v>
      </c>
    </row>
    <row r="45" spans="1:76" x14ac:dyDescent="0.25">
      <c r="A45" s="38">
        <f t="shared" si="34"/>
        <v>45</v>
      </c>
      <c r="B45">
        <f t="shared" si="35"/>
        <v>42</v>
      </c>
      <c r="C45" t="str">
        <f t="shared" ca="1" si="61"/>
        <v>01/07/2010</v>
      </c>
      <c r="D45" s="3">
        <f t="shared" si="78"/>
        <v>17499.999999999993</v>
      </c>
      <c r="F45">
        <f t="shared" ca="1" si="62"/>
        <v>65.507441315153201</v>
      </c>
      <c r="G45" s="5">
        <f t="shared" ca="1" si="79"/>
        <v>416.66666666666669</v>
      </c>
      <c r="H45">
        <f t="shared" ca="1" si="58"/>
        <v>6</v>
      </c>
      <c r="I45">
        <f t="shared" ca="1" si="59"/>
        <v>230</v>
      </c>
      <c r="J45" s="3">
        <f t="shared" ca="1" si="60"/>
        <v>16183.222360972373</v>
      </c>
      <c r="K45" s="3">
        <f t="shared" ca="1" si="39"/>
        <v>16226.988961114514</v>
      </c>
      <c r="L45" s="15">
        <f ca="1">K45/(RataPAC*Sintesi!$B$4)</f>
        <v>0.81134944805572573</v>
      </c>
      <c r="M45" s="13" t="e">
        <f t="shared" ca="1" si="21"/>
        <v>#DIV/0!</v>
      </c>
      <c r="N45" s="25" t="e">
        <f t="shared" ca="1" si="22"/>
        <v>#DIV/0!</v>
      </c>
      <c r="P45">
        <f t="shared" ca="1" si="63"/>
        <v>69.097429045790406</v>
      </c>
      <c r="Q45" s="5">
        <f t="shared" ca="1" si="80"/>
        <v>416.66666666666669</v>
      </c>
      <c r="R45">
        <f t="shared" ca="1" si="40"/>
        <v>6</v>
      </c>
      <c r="S45">
        <f t="shared" ca="1" si="41"/>
        <v>237</v>
      </c>
      <c r="T45" s="3">
        <f t="shared" ca="1" si="42"/>
        <v>16790.593892958474</v>
      </c>
      <c r="U45" s="3">
        <f t="shared" ca="1" si="43"/>
        <v>15867.332527939543</v>
      </c>
      <c r="V45" s="15">
        <f ca="1">U45/(RataPAC*Sintesi!$B$4)</f>
        <v>0.79336662639697719</v>
      </c>
      <c r="X45">
        <f t="shared" ca="1" si="64"/>
        <v>32.0387683363127</v>
      </c>
      <c r="Y45" s="5">
        <f t="shared" ca="1" si="81"/>
        <v>416.66666666666669</v>
      </c>
      <c r="Z45">
        <f t="shared" ca="1" si="44"/>
        <v>13</v>
      </c>
      <c r="AA45">
        <f t="shared" ca="1" si="45"/>
        <v>571</v>
      </c>
      <c r="AB45" s="3">
        <f t="shared" ca="1" si="46"/>
        <v>19620.435729877627</v>
      </c>
      <c r="AC45" s="3">
        <f t="shared" ca="1" si="47"/>
        <v>16915.148925173842</v>
      </c>
      <c r="AD45" s="15">
        <f ca="1">AC45/(RataPAC*Sintesi!$B$4)</f>
        <v>0.84575744625869209</v>
      </c>
      <c r="AF45">
        <f t="shared" ca="1" si="65"/>
        <v>25.796389022499</v>
      </c>
      <c r="AG45" s="5">
        <f t="shared" ca="1" si="82"/>
        <v>416.66666666666669</v>
      </c>
      <c r="AH45">
        <f t="shared" ca="1" si="48"/>
        <v>16</v>
      </c>
      <c r="AI45">
        <f t="shared" ca="1" si="49"/>
        <v>710</v>
      </c>
      <c r="AJ45" s="3">
        <f t="shared" ca="1" si="50"/>
        <v>19531.76344418979</v>
      </c>
      <c r="AK45" s="3">
        <f t="shared" ca="1" si="51"/>
        <v>16977.885607783839</v>
      </c>
      <c r="AL45" s="15">
        <f ca="1">AK45/(RataPAC*Sintesi!$B$4)</f>
        <v>0.8488942803891919</v>
      </c>
      <c r="AN45">
        <f t="shared" ca="1" si="66"/>
        <v>18.554229163862701</v>
      </c>
      <c r="AO45" s="5">
        <f t="shared" ca="1" si="83"/>
        <v>416.66666666666669</v>
      </c>
      <c r="AP45">
        <f t="shared" ca="1" si="52"/>
        <v>22</v>
      </c>
      <c r="AQ45">
        <f t="shared" ca="1" si="53"/>
        <v>831</v>
      </c>
      <c r="AR45" s="3">
        <f t="shared" ca="1" si="54"/>
        <v>15821.501890641148</v>
      </c>
      <c r="AS45" s="3">
        <f t="shared" ca="1" si="55"/>
        <v>17009.109420134846</v>
      </c>
      <c r="AT45" s="15">
        <f ca="1">AS45/(RataPAC*Sintesi!$B$4)</f>
        <v>0.85045547100674235</v>
      </c>
      <c r="AW45" s="3">
        <f t="shared" ca="1" si="27"/>
        <v>2045.0684765026904</v>
      </c>
      <c r="AX45" s="5">
        <f t="shared" ca="1" si="56"/>
        <v>84046.465442146597</v>
      </c>
      <c r="AY45" s="5">
        <f t="shared" ca="1" si="28"/>
        <v>87947.517318639409</v>
      </c>
      <c r="AZ45" s="5">
        <f t="shared" ca="1" si="57"/>
        <v>3901.0518764928129</v>
      </c>
      <c r="BB45" s="16">
        <f t="shared" ca="1" si="29"/>
        <v>40360</v>
      </c>
      <c r="BC45" s="5">
        <f t="shared" ca="1" si="30"/>
        <v>-2045.0684765026904</v>
      </c>
      <c r="BD45" s="5">
        <f t="shared" ca="1" si="31"/>
        <v>-2045.0684765026904</v>
      </c>
      <c r="BG45" s="45">
        <f t="shared" ca="1" si="67"/>
        <v>0.7860892957818385</v>
      </c>
      <c r="BH45" s="45">
        <f t="shared" ca="1" si="68"/>
        <v>0.82916914854948487</v>
      </c>
      <c r="BI45" s="45">
        <f t="shared" ca="1" si="69"/>
        <v>0.8330079767441303</v>
      </c>
      <c r="BJ45" s="45">
        <f t="shared" ca="1" si="70"/>
        <v>0.82548444871996796</v>
      </c>
      <c r="BK45" s="45">
        <f t="shared" ca="1" si="71"/>
        <v>0.81638608320995876</v>
      </c>
      <c r="BM45">
        <f t="shared" ca="1" si="72"/>
        <v>5</v>
      </c>
      <c r="BN45">
        <f t="shared" ca="1" si="73"/>
        <v>5</v>
      </c>
      <c r="BO45">
        <f t="shared" ca="1" si="74"/>
        <v>5</v>
      </c>
      <c r="BP45">
        <f t="shared" ca="1" si="75"/>
        <v>5</v>
      </c>
      <c r="BQ45">
        <f t="shared" ca="1" si="76"/>
        <v>5</v>
      </c>
      <c r="BS45">
        <f t="shared" ca="1" si="32"/>
        <v>25</v>
      </c>
      <c r="BV45" s="45">
        <f t="shared" ca="1" si="77"/>
        <v>17003.534557853454</v>
      </c>
      <c r="BW45" s="45">
        <f t="shared" ca="1" si="33"/>
        <v>104951.05187649286</v>
      </c>
      <c r="BX45" s="15">
        <f t="shared" ca="1" si="18"/>
        <v>4.4554378721389565E-2</v>
      </c>
    </row>
    <row r="46" spans="1:76" x14ac:dyDescent="0.25">
      <c r="A46" s="38">
        <f t="shared" si="34"/>
        <v>46</v>
      </c>
      <c r="B46">
        <f t="shared" si="35"/>
        <v>43</v>
      </c>
      <c r="C46" t="str">
        <f t="shared" ca="1" si="61"/>
        <v>30/07/2010</v>
      </c>
      <c r="D46" s="3">
        <f t="shared" si="78"/>
        <v>17916.666666666661</v>
      </c>
      <c r="F46">
        <f t="shared" ca="1" si="62"/>
        <v>70.3618363520538</v>
      </c>
      <c r="G46" s="5">
        <f t="shared" ca="1" si="79"/>
        <v>416.66666666666669</v>
      </c>
      <c r="H46">
        <f t="shared" ca="1" si="58"/>
        <v>5</v>
      </c>
      <c r="I46">
        <f t="shared" ca="1" si="59"/>
        <v>235</v>
      </c>
      <c r="J46" s="3">
        <f t="shared" ca="1" si="60"/>
        <v>16760.656643619172</v>
      </c>
      <c r="K46" s="3">
        <f t="shared" ca="1" si="39"/>
        <v>16578.798142874781</v>
      </c>
      <c r="L46" s="15">
        <f ca="1">K46/(RataPAC*Sintesi!$B$4)</f>
        <v>0.828939907143739</v>
      </c>
      <c r="M46" s="13" t="e">
        <f t="shared" ca="1" si="21"/>
        <v>#DIV/0!</v>
      </c>
      <c r="N46" s="25" t="e">
        <f t="shared" ca="1" si="22"/>
        <v>#DIV/0!</v>
      </c>
      <c r="P46">
        <f t="shared" ca="1" si="63"/>
        <v>70.846387734001993</v>
      </c>
      <c r="Q46" s="5">
        <f t="shared" ca="1" si="80"/>
        <v>416.66666666666669</v>
      </c>
      <c r="R46">
        <f t="shared" ca="1" si="40"/>
        <v>5</v>
      </c>
      <c r="S46">
        <f t="shared" ca="1" si="41"/>
        <v>242</v>
      </c>
      <c r="T46" s="3">
        <f t="shared" ca="1" si="42"/>
        <v>17133.028492639507</v>
      </c>
      <c r="U46" s="3">
        <f t="shared" ca="1" si="43"/>
        <v>16221.564466609552</v>
      </c>
      <c r="V46" s="15">
        <f ca="1">U46/(RataPAC*Sintesi!$B$4)</f>
        <v>0.81107822333047763</v>
      </c>
      <c r="X46">
        <f t="shared" ca="1" si="64"/>
        <v>34.361533677544003</v>
      </c>
      <c r="Y46" s="5">
        <f t="shared" ca="1" si="81"/>
        <v>416.66666666666669</v>
      </c>
      <c r="Z46">
        <f t="shared" ca="1" si="44"/>
        <v>12</v>
      </c>
      <c r="AA46">
        <f t="shared" ca="1" si="45"/>
        <v>583</v>
      </c>
      <c r="AB46" s="3">
        <f t="shared" ca="1" si="46"/>
        <v>20028.617564368044</v>
      </c>
      <c r="AC46" s="3">
        <f t="shared" ca="1" si="47"/>
        <v>17327.487329304371</v>
      </c>
      <c r="AD46" s="15">
        <f ca="1">AC46/(RataPAC*Sintesi!$B$4)</f>
        <v>0.86637436646521859</v>
      </c>
      <c r="AF46">
        <f t="shared" ca="1" si="65"/>
        <v>27.5095259777321</v>
      </c>
      <c r="AG46" s="5">
        <f t="shared" ca="1" si="82"/>
        <v>416.66666666666669</v>
      </c>
      <c r="AH46">
        <f t="shared" ca="1" si="48"/>
        <v>15</v>
      </c>
      <c r="AI46">
        <f t="shared" ca="1" si="49"/>
        <v>725</v>
      </c>
      <c r="AJ46" s="3">
        <f t="shared" ca="1" si="50"/>
        <v>19904.194142309691</v>
      </c>
      <c r="AK46" s="3">
        <f t="shared" ca="1" si="51"/>
        <v>17390.528497449821</v>
      </c>
      <c r="AL46" s="15">
        <f ca="1">AK46/(RataPAC*Sintesi!$B$4)</f>
        <v>0.86952642487249099</v>
      </c>
      <c r="AN46">
        <f t="shared" ca="1" si="66"/>
        <v>19.039111781758301</v>
      </c>
      <c r="AO46" s="5">
        <f t="shared" ca="1" si="83"/>
        <v>416.66666666666669</v>
      </c>
      <c r="AP46">
        <f t="shared" ca="1" si="52"/>
        <v>21</v>
      </c>
      <c r="AQ46">
        <f t="shared" ca="1" si="53"/>
        <v>852</v>
      </c>
      <c r="AR46" s="3">
        <f t="shared" ca="1" si="54"/>
        <v>15756.882459166673</v>
      </c>
      <c r="AS46" s="3">
        <f t="shared" ca="1" si="55"/>
        <v>17408.93076755177</v>
      </c>
      <c r="AT46" s="15">
        <f ca="1">AS46/(RataPAC*Sintesi!$B$4)</f>
        <v>0.87044653837758856</v>
      </c>
      <c r="AW46" s="3">
        <f t="shared" ca="1" si="27"/>
        <v>1930.8437616437129</v>
      </c>
      <c r="AX46" s="5">
        <f t="shared" ca="1" si="56"/>
        <v>86002.309203790312</v>
      </c>
      <c r="AY46" s="5">
        <f t="shared" ca="1" si="28"/>
        <v>89583.379302103102</v>
      </c>
      <c r="AZ46" s="5">
        <f t="shared" ca="1" si="57"/>
        <v>3581.0700983127899</v>
      </c>
      <c r="BB46" s="16">
        <f t="shared" ca="1" si="29"/>
        <v>40389</v>
      </c>
      <c r="BC46" s="5">
        <f t="shared" ca="1" si="30"/>
        <v>-1930.8437616437129</v>
      </c>
      <c r="BD46" s="5">
        <f t="shared" ca="1" si="31"/>
        <v>-1930.8437616437129</v>
      </c>
      <c r="BG46" s="45">
        <f t="shared" ca="1" si="67"/>
        <v>0.70361836352053797</v>
      </c>
      <c r="BH46" s="45">
        <f t="shared" ca="1" si="68"/>
        <v>0.70846387734002003</v>
      </c>
      <c r="BI46" s="45">
        <f t="shared" ca="1" si="69"/>
        <v>0.82467680826105605</v>
      </c>
      <c r="BJ46" s="45">
        <f t="shared" ca="1" si="70"/>
        <v>0.82528577933196301</v>
      </c>
      <c r="BK46" s="45">
        <f t="shared" ca="1" si="71"/>
        <v>0.79964269483384864</v>
      </c>
      <c r="BM46">
        <f t="shared" ca="1" si="72"/>
        <v>5</v>
      </c>
      <c r="BN46">
        <f t="shared" ca="1" si="73"/>
        <v>5</v>
      </c>
      <c r="BO46">
        <f t="shared" ca="1" si="74"/>
        <v>5</v>
      </c>
      <c r="BP46">
        <f t="shared" ca="1" si="75"/>
        <v>5</v>
      </c>
      <c r="BQ46">
        <f t="shared" ca="1" si="76"/>
        <v>5</v>
      </c>
      <c r="BS46">
        <f t="shared" ca="1" si="32"/>
        <v>25</v>
      </c>
      <c r="BV46" s="45">
        <f t="shared" ca="1" si="77"/>
        <v>15072.690796209741</v>
      </c>
      <c r="BW46" s="45">
        <f t="shared" ca="1" si="33"/>
        <v>104656.07009831285</v>
      </c>
      <c r="BX46" s="15">
        <f t="shared" ca="1" si="18"/>
        <v>-2.8106605213175095E-3</v>
      </c>
    </row>
    <row r="47" spans="1:76" x14ac:dyDescent="0.25">
      <c r="A47" s="38">
        <f t="shared" si="34"/>
        <v>47</v>
      </c>
      <c r="B47">
        <f t="shared" si="35"/>
        <v>44</v>
      </c>
      <c r="C47" t="str">
        <f t="shared" ca="1" si="61"/>
        <v>01/09/2010</v>
      </c>
      <c r="D47" s="3">
        <f t="shared" si="78"/>
        <v>18333.333333333328</v>
      </c>
      <c r="F47">
        <f t="shared" ca="1" si="62"/>
        <v>71.321943164336901</v>
      </c>
      <c r="G47" s="5">
        <f t="shared" ca="1" si="79"/>
        <v>416.66666666666669</v>
      </c>
      <c r="H47">
        <f t="shared" ca="1" si="58"/>
        <v>5</v>
      </c>
      <c r="I47">
        <f t="shared" ca="1" si="59"/>
        <v>240</v>
      </c>
      <c r="J47" s="3">
        <f t="shared" ca="1" si="60"/>
        <v>17156.2638113424</v>
      </c>
      <c r="K47" s="3">
        <f t="shared" ca="1" si="39"/>
        <v>16935.407858696464</v>
      </c>
      <c r="L47" s="15">
        <f ca="1">K47/(RataPAC*Sintesi!$B$4)</f>
        <v>0.84677039293482326</v>
      </c>
      <c r="M47" s="13" t="e">
        <f t="shared" ca="1" si="21"/>
        <v>#DIV/0!</v>
      </c>
      <c r="N47" s="25" t="e">
        <f t="shared" ca="1" si="22"/>
        <v>#DIV/0!</v>
      </c>
      <c r="P47">
        <f t="shared" ca="1" si="63"/>
        <v>70.797638399336805</v>
      </c>
      <c r="Q47" s="5">
        <f t="shared" ca="1" si="80"/>
        <v>416.66666666666669</v>
      </c>
      <c r="R47">
        <f t="shared" ca="1" si="40"/>
        <v>5</v>
      </c>
      <c r="S47">
        <f t="shared" ca="1" si="41"/>
        <v>247</v>
      </c>
      <c r="T47" s="3">
        <f t="shared" ca="1" si="42"/>
        <v>17342.374003439807</v>
      </c>
      <c r="U47" s="3">
        <f t="shared" ca="1" si="43"/>
        <v>16575.552658606237</v>
      </c>
      <c r="V47" s="15">
        <f ca="1">U47/(RataPAC*Sintesi!$B$4)</f>
        <v>0.82877763293031181</v>
      </c>
      <c r="X47">
        <f t="shared" ca="1" si="64"/>
        <v>34.354404055519801</v>
      </c>
      <c r="Y47" s="5">
        <f t="shared" ca="1" si="81"/>
        <v>416.66666666666669</v>
      </c>
      <c r="Z47">
        <f t="shared" ca="1" si="44"/>
        <v>12</v>
      </c>
      <c r="AA47">
        <f t="shared" ca="1" si="45"/>
        <v>595</v>
      </c>
      <c r="AB47" s="3">
        <f t="shared" ca="1" si="46"/>
        <v>22490.071167946018</v>
      </c>
      <c r="AC47" s="3">
        <f t="shared" ca="1" si="47"/>
        <v>17739.740177970609</v>
      </c>
      <c r="AD47" s="15">
        <f ca="1">AC47/(RataPAC*Sintesi!$B$4)</f>
        <v>0.88698700889853044</v>
      </c>
      <c r="AF47">
        <f t="shared" ca="1" si="65"/>
        <v>27.454060885944401</v>
      </c>
      <c r="AG47" s="5">
        <f t="shared" ca="1" si="82"/>
        <v>416.66666666666669</v>
      </c>
      <c r="AH47">
        <f t="shared" ca="1" si="48"/>
        <v>15</v>
      </c>
      <c r="AI47">
        <f t="shared" ca="1" si="49"/>
        <v>740</v>
      </c>
      <c r="AJ47" s="3">
        <f t="shared" ca="1" si="50"/>
        <v>21049.976167443932</v>
      </c>
      <c r="AK47" s="3">
        <f t="shared" ca="1" si="51"/>
        <v>17802.339410738987</v>
      </c>
      <c r="AL47" s="15">
        <f ca="1">AK47/(RataPAC*Sintesi!$B$4)</f>
        <v>0.89011697053694938</v>
      </c>
      <c r="AN47">
        <f t="shared" ca="1" si="66"/>
        <v>18.493993496674499</v>
      </c>
      <c r="AO47" s="5">
        <f t="shared" ca="1" si="83"/>
        <v>416.66666666666669</v>
      </c>
      <c r="AP47">
        <f t="shared" ca="1" si="52"/>
        <v>22</v>
      </c>
      <c r="AQ47">
        <f t="shared" ca="1" si="53"/>
        <v>874</v>
      </c>
      <c r="AR47" s="3">
        <f t="shared" ca="1" si="54"/>
        <v>17068.403404369295</v>
      </c>
      <c r="AS47" s="3">
        <f t="shared" ca="1" si="55"/>
        <v>17815.798624478608</v>
      </c>
      <c r="AT47" s="15">
        <f ca="1">AS47/(RataPAC*Sintesi!$B$4)</f>
        <v>0.89078993122393035</v>
      </c>
      <c r="AW47" s="3">
        <f t="shared" ca="1" si="27"/>
        <v>1941.5295267006113</v>
      </c>
      <c r="AX47" s="5">
        <f t="shared" ca="1" si="56"/>
        <v>87968.838730490927</v>
      </c>
      <c r="AY47" s="5">
        <f t="shared" ca="1" si="28"/>
        <v>95107.088554541464</v>
      </c>
      <c r="AZ47" s="5">
        <f t="shared" ca="1" si="57"/>
        <v>7138.2498240505374</v>
      </c>
      <c r="BB47" s="16">
        <f t="shared" ca="1" si="29"/>
        <v>40422</v>
      </c>
      <c r="BC47" s="5">
        <f t="shared" ca="1" si="30"/>
        <v>-1941.5295267006113</v>
      </c>
      <c r="BD47" s="5">
        <f t="shared" ca="1" si="31"/>
        <v>-1941.5295267006113</v>
      </c>
      <c r="BG47" s="45">
        <f t="shared" ca="1" si="67"/>
        <v>0.7132194316433691</v>
      </c>
      <c r="BH47" s="45">
        <f t="shared" ca="1" si="68"/>
        <v>0.70797638399336804</v>
      </c>
      <c r="BI47" s="45">
        <f t="shared" ca="1" si="69"/>
        <v>0.82450569733247514</v>
      </c>
      <c r="BJ47" s="45">
        <f t="shared" ca="1" si="70"/>
        <v>0.82362182657833205</v>
      </c>
      <c r="BK47" s="45">
        <f t="shared" ca="1" si="71"/>
        <v>0.81373571385367793</v>
      </c>
      <c r="BM47">
        <f t="shared" ca="1" si="72"/>
        <v>5</v>
      </c>
      <c r="BN47">
        <f t="shared" ca="1" si="73"/>
        <v>5</v>
      </c>
      <c r="BO47">
        <f t="shared" ca="1" si="74"/>
        <v>5</v>
      </c>
      <c r="BP47">
        <f t="shared" ca="1" si="75"/>
        <v>5</v>
      </c>
      <c r="BQ47">
        <f t="shared" ca="1" si="76"/>
        <v>5</v>
      </c>
      <c r="BS47">
        <f t="shared" ca="1" si="32"/>
        <v>25</v>
      </c>
      <c r="BV47" s="45">
        <f t="shared" ca="1" si="77"/>
        <v>13131.16126950913</v>
      </c>
      <c r="BW47" s="45">
        <f t="shared" ca="1" si="33"/>
        <v>108238.2498240506</v>
      </c>
      <c r="BX47" s="15">
        <f t="shared" ca="1" si="18"/>
        <v>3.4228112352897355E-2</v>
      </c>
    </row>
    <row r="48" spans="1:76" x14ac:dyDescent="0.25">
      <c r="A48" s="38">
        <f t="shared" si="34"/>
        <v>48</v>
      </c>
      <c r="B48">
        <f t="shared" si="35"/>
        <v>45</v>
      </c>
      <c r="C48" t="str">
        <f t="shared" ca="1" si="61"/>
        <v>01/10/2010</v>
      </c>
      <c r="D48" s="3">
        <f t="shared" si="78"/>
        <v>18749.999999999996</v>
      </c>
      <c r="F48">
        <f t="shared" ca="1" si="62"/>
        <v>71.484432547259999</v>
      </c>
      <c r="G48" s="5">
        <f t="shared" ca="1" si="79"/>
        <v>416.66666666666669</v>
      </c>
      <c r="H48">
        <f t="shared" ca="1" si="58"/>
        <v>5</v>
      </c>
      <c r="I48">
        <f t="shared" ca="1" si="59"/>
        <v>245</v>
      </c>
      <c r="J48" s="3">
        <f t="shared" ca="1" si="60"/>
        <v>18009.209625384508</v>
      </c>
      <c r="K48" s="3">
        <f t="shared" ca="1" si="39"/>
        <v>17292.830021432765</v>
      </c>
      <c r="L48" s="15">
        <f ca="1">K48/(RataPAC*Sintesi!$B$4)</f>
        <v>0.86464150107163829</v>
      </c>
      <c r="M48" s="13" t="e">
        <f t="shared" ca="1" si="21"/>
        <v>#DIV/0!</v>
      </c>
      <c r="N48" s="25" t="e">
        <f t="shared" ca="1" si="22"/>
        <v>#DIV/0!</v>
      </c>
      <c r="P48">
        <f t="shared" ca="1" si="63"/>
        <v>70.212040499756299</v>
      </c>
      <c r="Q48" s="5">
        <f t="shared" ca="1" si="80"/>
        <v>416.66666666666669</v>
      </c>
      <c r="R48">
        <f t="shared" ca="1" si="40"/>
        <v>5</v>
      </c>
      <c r="S48">
        <f t="shared" ca="1" si="41"/>
        <v>252</v>
      </c>
      <c r="T48" s="3">
        <f t="shared" ca="1" si="42"/>
        <v>18134.111734847818</v>
      </c>
      <c r="U48" s="3">
        <f t="shared" ca="1" si="43"/>
        <v>16926.612861105019</v>
      </c>
      <c r="V48" s="15">
        <f ca="1">U48/(RataPAC*Sintesi!$B$4)</f>
        <v>0.84633064305525096</v>
      </c>
      <c r="X48">
        <f t="shared" ca="1" si="64"/>
        <v>37.798438937724399</v>
      </c>
      <c r="Y48" s="5">
        <f t="shared" ca="1" si="81"/>
        <v>416.66666666666669</v>
      </c>
      <c r="Z48">
        <f t="shared" ca="1" si="44"/>
        <v>11</v>
      </c>
      <c r="AA48">
        <f t="shared" ca="1" si="45"/>
        <v>606</v>
      </c>
      <c r="AB48" s="3">
        <f t="shared" ca="1" si="46"/>
        <v>23846.335174633579</v>
      </c>
      <c r="AC48" s="3">
        <f t="shared" ca="1" si="47"/>
        <v>18155.523006285577</v>
      </c>
      <c r="AD48" s="15">
        <f ca="1">AC48/(RataPAC*Sintesi!$B$4)</f>
        <v>0.90777615031427883</v>
      </c>
      <c r="AF48">
        <f t="shared" ca="1" si="65"/>
        <v>28.445913739789098</v>
      </c>
      <c r="AG48" s="5">
        <f t="shared" ca="1" si="82"/>
        <v>416.66666666666669</v>
      </c>
      <c r="AH48">
        <f t="shared" ca="1" si="48"/>
        <v>14</v>
      </c>
      <c r="AI48">
        <f t="shared" ca="1" si="49"/>
        <v>754</v>
      </c>
      <c r="AJ48" s="3">
        <f t="shared" ca="1" si="50"/>
        <v>22372.963485213393</v>
      </c>
      <c r="AK48" s="3">
        <f t="shared" ca="1" si="51"/>
        <v>18200.582203096033</v>
      </c>
      <c r="AL48" s="15">
        <f ca="1">AK48/(RataPAC*Sintesi!$B$4)</f>
        <v>0.9100291101548017</v>
      </c>
      <c r="AN48">
        <f t="shared" ca="1" si="66"/>
        <v>19.529065680056402</v>
      </c>
      <c r="AO48" s="5">
        <f t="shared" ca="1" si="83"/>
        <v>416.66666666666669</v>
      </c>
      <c r="AP48">
        <f t="shared" ca="1" si="52"/>
        <v>21</v>
      </c>
      <c r="AQ48">
        <f t="shared" ca="1" si="53"/>
        <v>895</v>
      </c>
      <c r="AR48" s="3">
        <f t="shared" ca="1" si="54"/>
        <v>17702.454136715991</v>
      </c>
      <c r="AS48" s="3">
        <f t="shared" ca="1" si="55"/>
        <v>18225.909003759793</v>
      </c>
      <c r="AT48" s="15">
        <f ca="1">AS48/(RataPAC*Sintesi!$B$4)</f>
        <v>0.91129545018798963</v>
      </c>
      <c r="AW48" s="3">
        <f t="shared" ca="1" si="27"/>
        <v>1932.6183651882816</v>
      </c>
      <c r="AX48" s="5">
        <f t="shared" ca="1" si="56"/>
        <v>89926.457095679201</v>
      </c>
      <c r="AY48" s="5">
        <f t="shared" ca="1" si="28"/>
        <v>100065.07415679529</v>
      </c>
      <c r="AZ48" s="5">
        <f t="shared" ca="1" si="57"/>
        <v>10138.617061116092</v>
      </c>
      <c r="BB48" s="16">
        <f t="shared" ca="1" si="29"/>
        <v>40452</v>
      </c>
      <c r="BC48" s="5">
        <f t="shared" ca="1" si="30"/>
        <v>-1932.6183651882816</v>
      </c>
      <c r="BD48" s="5">
        <f t="shared" ca="1" si="31"/>
        <v>-1932.6183651882816</v>
      </c>
      <c r="BG48" s="45">
        <f t="shared" ca="1" si="67"/>
        <v>0.71484432547260002</v>
      </c>
      <c r="BH48" s="45">
        <f t="shared" ca="1" si="68"/>
        <v>0.70212040499756301</v>
      </c>
      <c r="BI48" s="45">
        <f t="shared" ca="1" si="69"/>
        <v>0.83156565662993676</v>
      </c>
      <c r="BJ48" s="45">
        <f t="shared" ca="1" si="70"/>
        <v>0.79648558471409481</v>
      </c>
      <c r="BK48" s="45">
        <f t="shared" ca="1" si="71"/>
        <v>0.82022075856236887</v>
      </c>
      <c r="BM48">
        <f t="shared" ca="1" si="72"/>
        <v>5</v>
      </c>
      <c r="BN48">
        <f t="shared" ca="1" si="73"/>
        <v>5</v>
      </c>
      <c r="BO48">
        <f t="shared" ca="1" si="74"/>
        <v>5</v>
      </c>
      <c r="BP48">
        <f t="shared" ca="1" si="75"/>
        <v>5</v>
      </c>
      <c r="BQ48">
        <f t="shared" ca="1" si="76"/>
        <v>5</v>
      </c>
      <c r="BS48">
        <f t="shared" ca="1" si="32"/>
        <v>25</v>
      </c>
      <c r="BV48" s="45">
        <f t="shared" ca="1" si="77"/>
        <v>11198.542904320848</v>
      </c>
      <c r="BW48" s="45">
        <f t="shared" ca="1" si="33"/>
        <v>111263.61706111614</v>
      </c>
      <c r="BX48" s="15">
        <f t="shared" ca="1" si="18"/>
        <v>2.7950999226091566E-2</v>
      </c>
    </row>
    <row r="49" spans="1:76" x14ac:dyDescent="0.25">
      <c r="A49" s="38">
        <f t="shared" si="34"/>
        <v>49</v>
      </c>
      <c r="B49">
        <f t="shared" si="35"/>
        <v>46</v>
      </c>
      <c r="C49" t="str">
        <f t="shared" ca="1" si="61"/>
        <v>01/11/2010</v>
      </c>
      <c r="D49" s="3">
        <f t="shared" si="78"/>
        <v>19166.666666666664</v>
      </c>
      <c r="F49">
        <f t="shared" ca="1" si="62"/>
        <v>73.506978062793905</v>
      </c>
      <c r="G49" s="5">
        <f t="shared" ca="1" si="79"/>
        <v>416.66666666666669</v>
      </c>
      <c r="H49">
        <f t="shared" ca="1" si="58"/>
        <v>5</v>
      </c>
      <c r="I49">
        <f t="shared" ca="1" si="59"/>
        <v>250</v>
      </c>
      <c r="J49" s="3">
        <f t="shared" ca="1" si="60"/>
        <v>18466.028271447547</v>
      </c>
      <c r="K49" s="3">
        <f t="shared" ca="1" si="39"/>
        <v>17660.364911746736</v>
      </c>
      <c r="L49" s="15">
        <f ca="1">K49/(RataPAC*Sintesi!$B$4)</f>
        <v>0.88301824558733677</v>
      </c>
      <c r="M49" s="13" t="e">
        <f t="shared" ca="1" si="21"/>
        <v>#DIV/0!</v>
      </c>
      <c r="N49" s="25" t="e">
        <f t="shared" ca="1" si="22"/>
        <v>#DIV/0!</v>
      </c>
      <c r="P49">
        <f t="shared" ca="1" si="63"/>
        <v>71.960760852570701</v>
      </c>
      <c r="Q49" s="5">
        <f t="shared" ca="1" si="80"/>
        <v>416.66666666666669</v>
      </c>
      <c r="R49">
        <f t="shared" ca="1" si="40"/>
        <v>5</v>
      </c>
      <c r="S49">
        <f t="shared" ca="1" si="41"/>
        <v>257</v>
      </c>
      <c r="T49" s="3">
        <f t="shared" ca="1" si="42"/>
        <v>20076.602294080196</v>
      </c>
      <c r="U49" s="3">
        <f t="shared" ca="1" si="43"/>
        <v>17286.416665367873</v>
      </c>
      <c r="V49" s="15">
        <f ca="1">U49/(RataPAC*Sintesi!$B$4)</f>
        <v>0.86432083326839371</v>
      </c>
      <c r="X49">
        <f t="shared" ca="1" si="64"/>
        <v>39.350388076953102</v>
      </c>
      <c r="Y49" s="5">
        <f t="shared" ca="1" si="81"/>
        <v>416.66666666666669</v>
      </c>
      <c r="Z49">
        <f t="shared" ca="1" si="44"/>
        <v>10</v>
      </c>
      <c r="AA49">
        <f t="shared" ca="1" si="45"/>
        <v>616</v>
      </c>
      <c r="AB49" s="3">
        <f t="shared" ca="1" si="46"/>
        <v>23945.434008517746</v>
      </c>
      <c r="AC49" s="3">
        <f t="shared" ca="1" si="47"/>
        <v>18549.026887055108</v>
      </c>
      <c r="AD49" s="15">
        <f ca="1">AC49/(RataPAC*Sintesi!$B$4)</f>
        <v>0.92745134435275545</v>
      </c>
      <c r="AF49">
        <f t="shared" ca="1" si="65"/>
        <v>29.672365365004499</v>
      </c>
      <c r="AG49" s="5">
        <f t="shared" ca="1" si="82"/>
        <v>416.66666666666669</v>
      </c>
      <c r="AH49">
        <f t="shared" ca="1" si="48"/>
        <v>14</v>
      </c>
      <c r="AI49">
        <f t="shared" ca="1" si="49"/>
        <v>768</v>
      </c>
      <c r="AJ49" s="3">
        <f t="shared" ca="1" si="50"/>
        <v>23740.60575863186</v>
      </c>
      <c r="AK49" s="3">
        <f t="shared" ca="1" si="51"/>
        <v>18615.995318206096</v>
      </c>
      <c r="AL49" s="15">
        <f ca="1">AK49/(RataPAC*Sintesi!$B$4)</f>
        <v>0.93079976591030478</v>
      </c>
      <c r="AN49">
        <f t="shared" ca="1" si="66"/>
        <v>19.779278365045801</v>
      </c>
      <c r="AO49" s="5">
        <f t="shared" ca="1" si="83"/>
        <v>416.66666666666669</v>
      </c>
      <c r="AP49">
        <f t="shared" ca="1" si="52"/>
        <v>21</v>
      </c>
      <c r="AQ49">
        <f t="shared" ca="1" si="53"/>
        <v>916</v>
      </c>
      <c r="AR49" s="3">
        <f t="shared" ca="1" si="54"/>
        <v>18313.808898661046</v>
      </c>
      <c r="AS49" s="3">
        <f t="shared" ca="1" si="55"/>
        <v>18641.273849425754</v>
      </c>
      <c r="AT49" s="15">
        <f ca="1">AS49/(RataPAC*Sintesi!$B$4)</f>
        <v>0.93206369247128773</v>
      </c>
      <c r="AW49" s="3">
        <f t="shared" ca="1" si="27"/>
        <v>1951.620536122379</v>
      </c>
      <c r="AX49" s="5">
        <f t="shared" ca="1" si="56"/>
        <v>91903.077631801585</v>
      </c>
      <c r="AY49" s="5">
        <f t="shared" ca="1" si="28"/>
        <v>104542.4792313384</v>
      </c>
      <c r="AZ49" s="5">
        <f t="shared" ca="1" si="57"/>
        <v>12639.40159953681</v>
      </c>
      <c r="BB49" s="16">
        <f t="shared" ca="1" si="29"/>
        <v>40483</v>
      </c>
      <c r="BC49" s="5">
        <f t="shared" ca="1" si="30"/>
        <v>-1951.620536122379</v>
      </c>
      <c r="BD49" s="5">
        <f t="shared" ca="1" si="31"/>
        <v>-1951.620536122379</v>
      </c>
      <c r="BG49" s="45">
        <f t="shared" ca="1" si="67"/>
        <v>0.73506978062793904</v>
      </c>
      <c r="BH49" s="45">
        <f t="shared" ca="1" si="68"/>
        <v>0.71960760852570704</v>
      </c>
      <c r="BI49" s="45">
        <f t="shared" ca="1" si="69"/>
        <v>0.78700776153906205</v>
      </c>
      <c r="BJ49" s="45">
        <f t="shared" ca="1" si="70"/>
        <v>0.83082623022012592</v>
      </c>
      <c r="BK49" s="45">
        <f t="shared" ca="1" si="71"/>
        <v>0.83072969133192365</v>
      </c>
      <c r="BM49">
        <f t="shared" ca="1" si="72"/>
        <v>5</v>
      </c>
      <c r="BN49">
        <f t="shared" ca="1" si="73"/>
        <v>5</v>
      </c>
      <c r="BO49">
        <f t="shared" ca="1" si="74"/>
        <v>5</v>
      </c>
      <c r="BP49">
        <f t="shared" ca="1" si="75"/>
        <v>5</v>
      </c>
      <c r="BQ49">
        <f t="shared" ca="1" si="76"/>
        <v>5</v>
      </c>
      <c r="BS49">
        <f t="shared" ca="1" si="32"/>
        <v>25</v>
      </c>
      <c r="BV49" s="45">
        <f t="shared" ca="1" si="77"/>
        <v>9246.9223681984695</v>
      </c>
      <c r="BW49" s="45">
        <f t="shared" ca="1" si="33"/>
        <v>113789.40159953687</v>
      </c>
      <c r="BX49" s="15">
        <f t="shared" ca="1" si="18"/>
        <v>2.2700902641276999E-2</v>
      </c>
    </row>
    <row r="50" spans="1:76" x14ac:dyDescent="0.25">
      <c r="A50" s="38">
        <f t="shared" si="34"/>
        <v>50</v>
      </c>
      <c r="B50">
        <f t="shared" si="35"/>
        <v>47</v>
      </c>
      <c r="C50" t="str">
        <f t="shared" ca="1" si="61"/>
        <v>01/12/2010</v>
      </c>
      <c r="D50" s="3">
        <f t="shared" si="78"/>
        <v>19583.333333333332</v>
      </c>
      <c r="F50">
        <f t="shared" ca="1" si="62"/>
        <v>73.864113085790194</v>
      </c>
      <c r="G50" s="5">
        <f t="shared" ca="1" si="79"/>
        <v>416.66666666666669</v>
      </c>
      <c r="H50">
        <f t="shared" ca="1" si="58"/>
        <v>5</v>
      </c>
      <c r="I50">
        <f t="shared" ca="1" si="59"/>
        <v>255</v>
      </c>
      <c r="J50" s="3">
        <f t="shared" ca="1" si="60"/>
        <v>19498.167975229651</v>
      </c>
      <c r="K50" s="3">
        <f t="shared" ca="1" si="39"/>
        <v>18029.685477175688</v>
      </c>
      <c r="L50" s="15">
        <f ca="1">K50/(RataPAC*Sintesi!$B$4)</f>
        <v>0.90148427385878438</v>
      </c>
      <c r="M50" s="13" t="e">
        <f t="shared" ca="1" si="21"/>
        <v>#DIV/0!</v>
      </c>
      <c r="N50" s="25" t="e">
        <f t="shared" ca="1" si="22"/>
        <v>#DIV/0!</v>
      </c>
      <c r="P50">
        <f t="shared" ca="1" si="63"/>
        <v>78.119075074242005</v>
      </c>
      <c r="Q50" s="5">
        <f t="shared" ca="1" si="80"/>
        <v>416.66666666666669</v>
      </c>
      <c r="R50">
        <f t="shared" ca="1" si="40"/>
        <v>5</v>
      </c>
      <c r="S50">
        <f t="shared" ca="1" si="41"/>
        <v>262</v>
      </c>
      <c r="T50" s="3">
        <f t="shared" ca="1" si="42"/>
        <v>21016.028307080749</v>
      </c>
      <c r="U50" s="3">
        <f t="shared" ca="1" si="43"/>
        <v>17677.012040739082</v>
      </c>
      <c r="V50" s="15">
        <f ca="1">U50/(RataPAC*Sintesi!$B$4)</f>
        <v>0.88385060203695409</v>
      </c>
      <c r="X50">
        <f t="shared" ca="1" si="64"/>
        <v>38.8724578060353</v>
      </c>
      <c r="Y50" s="5">
        <f t="shared" ca="1" si="81"/>
        <v>416.66666666666669</v>
      </c>
      <c r="Z50">
        <f t="shared" ca="1" si="44"/>
        <v>10</v>
      </c>
      <c r="AA50">
        <f t="shared" ca="1" si="45"/>
        <v>626</v>
      </c>
      <c r="AB50" s="3">
        <f t="shared" ca="1" si="46"/>
        <v>25265.783262493791</v>
      </c>
      <c r="AC50" s="3">
        <f t="shared" ca="1" si="47"/>
        <v>18937.75146511546</v>
      </c>
      <c r="AD50" s="15">
        <f ca="1">AC50/(RataPAC*Sintesi!$B$4)</f>
        <v>0.946887573255773</v>
      </c>
      <c r="AF50">
        <f t="shared" ca="1" si="65"/>
        <v>30.9122470815519</v>
      </c>
      <c r="AG50" s="5">
        <f t="shared" ca="1" si="82"/>
        <v>416.66666666666669</v>
      </c>
      <c r="AH50">
        <f t="shared" ca="1" si="48"/>
        <v>13</v>
      </c>
      <c r="AI50">
        <f t="shared" ca="1" si="49"/>
        <v>781</v>
      </c>
      <c r="AJ50" s="3">
        <f t="shared" ca="1" si="50"/>
        <v>25337.740354402853</v>
      </c>
      <c r="AK50" s="3">
        <f t="shared" ca="1" si="51"/>
        <v>19017.854530266271</v>
      </c>
      <c r="AL50" s="15">
        <f ca="1">AK50/(RataPAC*Sintesi!$B$4)</f>
        <v>0.95089272651331358</v>
      </c>
      <c r="AN50">
        <f t="shared" ca="1" si="66"/>
        <v>19.993241155743501</v>
      </c>
      <c r="AO50" s="5">
        <f t="shared" ca="1" si="83"/>
        <v>416.66666666666669</v>
      </c>
      <c r="AP50">
        <f t="shared" ca="1" si="52"/>
        <v>20</v>
      </c>
      <c r="AQ50">
        <f t="shared" ca="1" si="53"/>
        <v>936</v>
      </c>
      <c r="AR50" s="3">
        <f t="shared" ca="1" si="54"/>
        <v>20067.099775052895</v>
      </c>
      <c r="AS50" s="3">
        <f t="shared" ca="1" si="55"/>
        <v>19041.138672540623</v>
      </c>
      <c r="AT50" s="15">
        <f ca="1">AS50/(RataPAC*Sintesi!$B$4)</f>
        <v>0.95205693362703114</v>
      </c>
      <c r="AW50" s="3">
        <f t="shared" ca="1" si="27"/>
        <v>1950.3645540355587</v>
      </c>
      <c r="AX50" s="5">
        <f t="shared" ca="1" si="56"/>
        <v>93878.44218583715</v>
      </c>
      <c r="AY50" s="5">
        <f t="shared" ca="1" si="28"/>
        <v>111184.81967425994</v>
      </c>
      <c r="AZ50" s="5">
        <f t="shared" ca="1" si="57"/>
        <v>17306.37748842279</v>
      </c>
      <c r="BB50" s="16">
        <f t="shared" ca="1" si="29"/>
        <v>40513</v>
      </c>
      <c r="BC50" s="5">
        <f t="shared" ca="1" si="30"/>
        <v>-1950.3645540355587</v>
      </c>
      <c r="BD50" s="5">
        <f t="shared" ca="1" si="31"/>
        <v>-1950.3645540355587</v>
      </c>
      <c r="BG50" s="45">
        <f t="shared" ca="1" si="67"/>
        <v>0.73864113085790206</v>
      </c>
      <c r="BH50" s="45">
        <f t="shared" ca="1" si="68"/>
        <v>0.78119075074242006</v>
      </c>
      <c r="BI50" s="45">
        <f t="shared" ca="1" si="69"/>
        <v>0.77744915612070598</v>
      </c>
      <c r="BJ50" s="45">
        <f t="shared" ca="1" si="70"/>
        <v>0.80371842412034944</v>
      </c>
      <c r="BK50" s="45">
        <f t="shared" ca="1" si="71"/>
        <v>0.79972964622974008</v>
      </c>
      <c r="BM50">
        <f t="shared" ca="1" si="72"/>
        <v>5</v>
      </c>
      <c r="BN50">
        <f t="shared" ca="1" si="73"/>
        <v>5</v>
      </c>
      <c r="BO50">
        <f t="shared" ca="1" si="74"/>
        <v>5</v>
      </c>
      <c r="BP50">
        <f t="shared" ca="1" si="75"/>
        <v>5</v>
      </c>
      <c r="BQ50">
        <f t="shared" ca="1" si="76"/>
        <v>5</v>
      </c>
      <c r="BS50">
        <f t="shared" ca="1" si="32"/>
        <v>25</v>
      </c>
      <c r="BV50" s="45">
        <f t="shared" ca="1" si="77"/>
        <v>7296.5578141629103</v>
      </c>
      <c r="BW50" s="45">
        <f t="shared" ca="1" si="33"/>
        <v>118481.37748842285</v>
      </c>
      <c r="BX50" s="15">
        <f t="shared" ca="1" si="18"/>
        <v>4.1233856782186162E-2</v>
      </c>
    </row>
    <row r="51" spans="1:76" x14ac:dyDescent="0.25">
      <c r="A51" s="38">
        <f t="shared" si="34"/>
        <v>51</v>
      </c>
      <c r="B51">
        <f t="shared" si="35"/>
        <v>48</v>
      </c>
      <c r="C51" t="str">
        <f t="shared" ca="1" si="61"/>
        <v>31/12/2010</v>
      </c>
      <c r="D51" s="3">
        <f t="shared" si="78"/>
        <v>20000</v>
      </c>
      <c r="F51">
        <f t="shared" ca="1" si="62"/>
        <v>76.463403824430003</v>
      </c>
      <c r="G51" s="5">
        <f t="shared" ca="1" si="79"/>
        <v>416.66666666666669</v>
      </c>
      <c r="H51">
        <f t="shared" ca="1" si="58"/>
        <v>5</v>
      </c>
      <c r="I51">
        <f t="shared" ca="1" si="59"/>
        <v>260</v>
      </c>
      <c r="J51" s="3">
        <f t="shared" ca="1" si="60"/>
        <v>20427.916511138112</v>
      </c>
      <c r="K51" s="3">
        <f t="shared" ca="1" si="39"/>
        <v>18412.002496297839</v>
      </c>
      <c r="L51" s="15">
        <f ca="1">K51/(RataPAC*Sintesi!$B$4)</f>
        <v>0.92060012481489195</v>
      </c>
      <c r="M51" s="13" t="e">
        <f t="shared" ca="1" si="21"/>
        <v>#DIV/0!</v>
      </c>
      <c r="N51" s="25" t="e">
        <f t="shared" ca="1" si="22"/>
        <v>#DIV/0!</v>
      </c>
      <c r="P51">
        <f t="shared" ca="1" si="63"/>
        <v>80.213848500308202</v>
      </c>
      <c r="Q51" s="5">
        <f t="shared" ca="1" si="80"/>
        <v>416.66666666666669</v>
      </c>
      <c r="R51">
        <f t="shared" ca="1" si="40"/>
        <v>5</v>
      </c>
      <c r="S51">
        <f t="shared" ca="1" si="41"/>
        <v>267</v>
      </c>
      <c r="T51" s="3">
        <f t="shared" ca="1" si="42"/>
        <v>21459.29942386127</v>
      </c>
      <c r="U51" s="3">
        <f t="shared" ca="1" si="43"/>
        <v>18078.081283240623</v>
      </c>
      <c r="V51" s="15">
        <f ca="1">U51/(RataPAC*Sintesi!$B$4)</f>
        <v>0.90390406416203117</v>
      </c>
      <c r="X51">
        <f t="shared" ca="1" si="64"/>
        <v>40.360676138168998</v>
      </c>
      <c r="Y51" s="5">
        <f t="shared" ca="1" si="81"/>
        <v>416.66666666666669</v>
      </c>
      <c r="Z51">
        <f t="shared" ca="1" si="44"/>
        <v>10</v>
      </c>
      <c r="AA51">
        <f t="shared" ca="1" si="45"/>
        <v>636</v>
      </c>
      <c r="AB51" s="3">
        <f t="shared" ca="1" si="46"/>
        <v>25875.763726720037</v>
      </c>
      <c r="AC51" s="3">
        <f t="shared" ca="1" si="47"/>
        <v>19341.358226497148</v>
      </c>
      <c r="AD51" s="15">
        <f ca="1">AC51/(RataPAC*Sintesi!$B$4)</f>
        <v>0.96706791132485737</v>
      </c>
      <c r="AF51">
        <f t="shared" ca="1" si="65"/>
        <v>32.442689314216203</v>
      </c>
      <c r="AG51" s="5">
        <f t="shared" ca="1" si="82"/>
        <v>416.66666666666669</v>
      </c>
      <c r="AH51">
        <f t="shared" ca="1" si="48"/>
        <v>12</v>
      </c>
      <c r="AI51">
        <f t="shared" ca="1" si="49"/>
        <v>793</v>
      </c>
      <c r="AJ51" s="3">
        <f t="shared" ca="1" si="50"/>
        <v>25984.908517180214</v>
      </c>
      <c r="AK51" s="3">
        <f t="shared" ca="1" si="51"/>
        <v>19407.166802036867</v>
      </c>
      <c r="AL51" s="15">
        <f ca="1">AK51/(RataPAC*Sintesi!$B$4)</f>
        <v>0.9703583401018433</v>
      </c>
      <c r="AN51">
        <f t="shared" ca="1" si="66"/>
        <v>21.439209161381299</v>
      </c>
      <c r="AO51" s="5">
        <f t="shared" ca="1" si="83"/>
        <v>416.66666666666669</v>
      </c>
      <c r="AP51">
        <f t="shared" ca="1" si="52"/>
        <v>19</v>
      </c>
      <c r="AQ51">
        <f t="shared" ca="1" si="53"/>
        <v>955</v>
      </c>
      <c r="AR51" s="3">
        <f t="shared" ca="1" si="54"/>
        <v>21867.540466525752</v>
      </c>
      <c r="AS51" s="3">
        <f t="shared" ca="1" si="55"/>
        <v>19448.483646606866</v>
      </c>
      <c r="AT51" s="15">
        <f ca="1">AS51/(RataPAC*Sintesi!$B$4)</f>
        <v>0.97242418233034333</v>
      </c>
      <c r="AW51" s="3">
        <f t="shared" ca="1" si="27"/>
        <v>1983.6502688422202</v>
      </c>
      <c r="AX51" s="5">
        <f t="shared" ca="1" si="56"/>
        <v>95887.092454679369</v>
      </c>
      <c r="AY51" s="5">
        <f t="shared" ca="1" si="28"/>
        <v>115615.42864542539</v>
      </c>
      <c r="AZ51" s="5">
        <f t="shared" ca="1" si="57"/>
        <v>19728.33619074602</v>
      </c>
      <c r="BB51" s="16">
        <f t="shared" ca="1" si="29"/>
        <v>40543</v>
      </c>
      <c r="BC51" s="5">
        <f t="shared" ca="1" si="30"/>
        <v>-1983.6502688422202</v>
      </c>
      <c r="BD51" s="5">
        <f t="shared" ca="1" si="31"/>
        <v>-1983.6502688422202</v>
      </c>
      <c r="BG51" s="45">
        <f t="shared" ca="1" si="67"/>
        <v>0.76463403824429999</v>
      </c>
      <c r="BH51" s="45">
        <f t="shared" ca="1" si="68"/>
        <v>0.80213848500308205</v>
      </c>
      <c r="BI51" s="45">
        <f t="shared" ca="1" si="69"/>
        <v>0.80721352276337999</v>
      </c>
      <c r="BJ51" s="45">
        <f t="shared" ca="1" si="70"/>
        <v>0.77862454354118882</v>
      </c>
      <c r="BK51" s="45">
        <f t="shared" ca="1" si="71"/>
        <v>0.81468994813248941</v>
      </c>
      <c r="BM51">
        <f t="shared" ca="1" si="72"/>
        <v>5</v>
      </c>
      <c r="BN51">
        <f t="shared" ca="1" si="73"/>
        <v>5</v>
      </c>
      <c r="BO51">
        <f t="shared" ca="1" si="74"/>
        <v>5</v>
      </c>
      <c r="BP51">
        <f t="shared" ca="1" si="75"/>
        <v>5</v>
      </c>
      <c r="BQ51">
        <f t="shared" ca="1" si="76"/>
        <v>5</v>
      </c>
      <c r="BS51">
        <f t="shared" ca="1" si="32"/>
        <v>25</v>
      </c>
      <c r="BV51" s="45">
        <f t="shared" ca="1" si="77"/>
        <v>5312.9075453206897</v>
      </c>
      <c r="BW51" s="45">
        <f t="shared" ca="1" si="33"/>
        <v>120928.33619074608</v>
      </c>
      <c r="BX51" s="15">
        <f t="shared" ca="1" si="18"/>
        <v>2.0652686136792608E-2</v>
      </c>
    </row>
    <row r="52" spans="1:76" x14ac:dyDescent="0.25">
      <c r="A52" s="38">
        <f t="shared" si="34"/>
        <v>52</v>
      </c>
      <c r="B52">
        <f t="shared" si="35"/>
        <v>49</v>
      </c>
      <c r="C52" t="str">
        <f t="shared" ca="1" si="61"/>
        <v>01/02/2011</v>
      </c>
      <c r="D52" s="3">
        <f t="shared" si="78"/>
        <v>20416.666666666668</v>
      </c>
      <c r="F52">
        <f t="shared" ca="1" si="62"/>
        <v>78.568909658223504</v>
      </c>
      <c r="G52" s="5">
        <f t="shared" ca="1" si="79"/>
        <v>0</v>
      </c>
      <c r="H52">
        <f t="shared" ca="1" si="58"/>
        <v>0</v>
      </c>
      <c r="I52">
        <f t="shared" ca="1" si="59"/>
        <v>260</v>
      </c>
      <c r="J52" s="3">
        <f t="shared" ca="1" si="60"/>
        <v>20490.805682025017</v>
      </c>
      <c r="K52" s="3">
        <f t="shared" ca="1" si="39"/>
        <v>18412.002496297839</v>
      </c>
      <c r="L52" s="15">
        <f ca="1">K52/(RataPAC*Sintesi!$B$4)</f>
        <v>0.92060012481489195</v>
      </c>
      <c r="M52" s="13" t="e">
        <f t="shared" ca="1" si="21"/>
        <v>#DIV/0!</v>
      </c>
      <c r="N52" s="25" t="e">
        <f t="shared" ca="1" si="22"/>
        <v>#DIV/0!</v>
      </c>
      <c r="P52">
        <f t="shared" ca="1" si="63"/>
        <v>80.371907954536596</v>
      </c>
      <c r="Q52" s="5">
        <f t="shared" ca="1" si="80"/>
        <v>0</v>
      </c>
      <c r="R52">
        <f t="shared" ca="1" si="40"/>
        <v>0</v>
      </c>
      <c r="S52">
        <f t="shared" ca="1" si="41"/>
        <v>267</v>
      </c>
      <c r="T52" s="3">
        <f t="shared" ca="1" si="42"/>
        <v>21406.417410449121</v>
      </c>
      <c r="U52" s="3">
        <f t="shared" ca="1" si="43"/>
        <v>18078.081283240623</v>
      </c>
      <c r="V52" s="15">
        <f ca="1">U52/(RataPAC*Sintesi!$B$4)</f>
        <v>0.90390406416203117</v>
      </c>
      <c r="X52">
        <f t="shared" ca="1" si="64"/>
        <v>40.685163092327102</v>
      </c>
      <c r="Y52" s="5">
        <f t="shared" ca="1" si="81"/>
        <v>0</v>
      </c>
      <c r="Z52">
        <f t="shared" ca="1" si="44"/>
        <v>0</v>
      </c>
      <c r="AA52">
        <f t="shared" ca="1" si="45"/>
        <v>636</v>
      </c>
      <c r="AB52" s="3">
        <f t="shared" ca="1" si="46"/>
        <v>25026.415550451795</v>
      </c>
      <c r="AC52" s="3">
        <f t="shared" ca="1" si="47"/>
        <v>19341.358226497148</v>
      </c>
      <c r="AD52" s="15">
        <f ca="1">AC52/(RataPAC*Sintesi!$B$4)</f>
        <v>0.96706791132485737</v>
      </c>
      <c r="AF52">
        <f t="shared" ca="1" si="65"/>
        <v>32.7678543722323</v>
      </c>
      <c r="AG52" s="5">
        <f t="shared" ca="1" si="82"/>
        <v>0</v>
      </c>
      <c r="AH52">
        <f t="shared" ca="1" si="48"/>
        <v>0</v>
      </c>
      <c r="AI52">
        <f t="shared" ca="1" si="49"/>
        <v>793</v>
      </c>
      <c r="AJ52" s="3">
        <f t="shared" ca="1" si="50"/>
        <v>26132.921063600726</v>
      </c>
      <c r="AK52" s="3">
        <f t="shared" ca="1" si="51"/>
        <v>19407.166802036867</v>
      </c>
      <c r="AL52" s="15">
        <f ca="1">AK52/(RataPAC*Sintesi!$B$4)</f>
        <v>0.9703583401018433</v>
      </c>
      <c r="AN52">
        <f t="shared" ca="1" si="66"/>
        <v>22.897948132487699</v>
      </c>
      <c r="AO52" s="5">
        <f t="shared" ca="1" si="83"/>
        <v>0</v>
      </c>
      <c r="AP52">
        <f t="shared" ca="1" si="52"/>
        <v>0</v>
      </c>
      <c r="AQ52">
        <f t="shared" ca="1" si="53"/>
        <v>955</v>
      </c>
      <c r="AR52" s="3">
        <f t="shared" ca="1" si="54"/>
        <v>21852.717305144495</v>
      </c>
      <c r="AS52" s="3">
        <f t="shared" ca="1" si="55"/>
        <v>19448.483646606866</v>
      </c>
      <c r="AT52" s="15">
        <f ca="1">AS52/(RataPAC*Sintesi!$B$4)</f>
        <v>0.97242418233034333</v>
      </c>
      <c r="AW52" s="3">
        <f t="shared" ca="1" si="27"/>
        <v>0</v>
      </c>
      <c r="AX52" s="5">
        <f t="shared" ca="1" si="56"/>
        <v>95912.092454679369</v>
      </c>
      <c r="AY52" s="5">
        <f t="shared" ca="1" si="28"/>
        <v>114909.27701167116</v>
      </c>
      <c r="AZ52" s="5">
        <f t="shared" ca="1" si="57"/>
        <v>18997.184556991793</v>
      </c>
      <c r="BB52" s="16">
        <f t="shared" ca="1" si="29"/>
        <v>40575</v>
      </c>
      <c r="BC52" s="5">
        <f t="shared" ca="1" si="30"/>
        <v>0</v>
      </c>
      <c r="BD52" s="5">
        <f t="shared" ca="1" si="31"/>
        <v>0</v>
      </c>
      <c r="BG52" s="45">
        <f t="shared" ca="1" si="67"/>
        <v>0</v>
      </c>
      <c r="BH52" s="45">
        <f t="shared" ca="1" si="68"/>
        <v>0</v>
      </c>
      <c r="BI52" s="45">
        <f t="shared" ca="1" si="69"/>
        <v>0</v>
      </c>
      <c r="BJ52" s="45">
        <f t="shared" ca="1" si="70"/>
        <v>0</v>
      </c>
      <c r="BK52" s="45">
        <f t="shared" ca="1" si="71"/>
        <v>0</v>
      </c>
      <c r="BM52">
        <f t="shared" ca="1" si="72"/>
        <v>5</v>
      </c>
      <c r="BN52">
        <f t="shared" ca="1" si="73"/>
        <v>5</v>
      </c>
      <c r="BO52">
        <f t="shared" ca="1" si="74"/>
        <v>5</v>
      </c>
      <c r="BP52">
        <f t="shared" ca="1" si="75"/>
        <v>5</v>
      </c>
      <c r="BQ52">
        <f t="shared" ca="1" si="76"/>
        <v>5</v>
      </c>
      <c r="BS52">
        <f t="shared" ca="1" si="32"/>
        <v>25</v>
      </c>
      <c r="BV52" s="45">
        <f t="shared" ca="1" si="77"/>
        <v>5312.9075453206897</v>
      </c>
      <c r="BW52" s="45">
        <f t="shared" ca="1" si="33"/>
        <v>120222.18455699185</v>
      </c>
      <c r="BX52" s="15">
        <f t="shared" ca="1" si="18"/>
        <v>-5.8394223884828955E-3</v>
      </c>
    </row>
    <row r="53" spans="1:76" x14ac:dyDescent="0.25">
      <c r="A53" s="38">
        <f t="shared" si="34"/>
        <v>53</v>
      </c>
      <c r="B53">
        <f t="shared" si="35"/>
        <v>50</v>
      </c>
      <c r="C53" t="str">
        <f t="shared" ca="1" si="61"/>
        <v>01/03/2011</v>
      </c>
      <c r="D53" s="3">
        <f t="shared" si="78"/>
        <v>20833.333333333336</v>
      </c>
      <c r="F53">
        <f t="shared" ca="1" si="62"/>
        <v>78.810791084711596</v>
      </c>
      <c r="G53" s="5">
        <f t="shared" ca="1" si="79"/>
        <v>0</v>
      </c>
      <c r="H53">
        <f t="shared" ca="1" si="58"/>
        <v>0</v>
      </c>
      <c r="I53">
        <f t="shared" ca="1" si="59"/>
        <v>260</v>
      </c>
      <c r="J53" s="3">
        <f t="shared" ca="1" si="60"/>
        <v>20208.373124707534</v>
      </c>
      <c r="K53" s="3">
        <f t="shared" ca="1" si="39"/>
        <v>18412.002496297839</v>
      </c>
      <c r="L53" s="15">
        <f ca="1">K53/(RataPAC*Sintesi!$B$4)</f>
        <v>0.92060012481489195</v>
      </c>
      <c r="M53" s="13" t="e">
        <f t="shared" ca="1" si="21"/>
        <v>#DIV/0!</v>
      </c>
      <c r="N53" s="25" t="e">
        <f t="shared" ca="1" si="22"/>
        <v>#DIV/0!</v>
      </c>
      <c r="P53">
        <f t="shared" ca="1" si="63"/>
        <v>80.173847979210194</v>
      </c>
      <c r="Q53" s="5">
        <f t="shared" ca="1" si="80"/>
        <v>0</v>
      </c>
      <c r="R53">
        <f t="shared" ca="1" si="40"/>
        <v>0</v>
      </c>
      <c r="S53">
        <f t="shared" ca="1" si="41"/>
        <v>267</v>
      </c>
      <c r="T53" s="3">
        <f t="shared" ca="1" si="42"/>
        <v>21392.554448395484</v>
      </c>
      <c r="U53" s="3">
        <f t="shared" ca="1" si="43"/>
        <v>18078.081283240623</v>
      </c>
      <c r="V53" s="15">
        <f ca="1">U53/(RataPAC*Sintesi!$B$4)</f>
        <v>0.90390406416203117</v>
      </c>
      <c r="X53">
        <f t="shared" ca="1" si="64"/>
        <v>39.349709984987101</v>
      </c>
      <c r="Y53" s="5">
        <f t="shared" ca="1" si="81"/>
        <v>0</v>
      </c>
      <c r="Z53">
        <f t="shared" ca="1" si="44"/>
        <v>0</v>
      </c>
      <c r="AA53">
        <f t="shared" ca="1" si="45"/>
        <v>636</v>
      </c>
      <c r="AB53" s="3">
        <f t="shared" ca="1" si="46"/>
        <v>26380.748193483108</v>
      </c>
      <c r="AC53" s="3">
        <f t="shared" ca="1" si="47"/>
        <v>19341.358226497148</v>
      </c>
      <c r="AD53" s="15">
        <f ca="1">AC53/(RataPAC*Sintesi!$B$4)</f>
        <v>0.96706791132485737</v>
      </c>
      <c r="AF53">
        <f t="shared" ca="1" si="65"/>
        <v>32.9545032327878</v>
      </c>
      <c r="AG53" s="5">
        <f t="shared" ca="1" si="82"/>
        <v>0</v>
      </c>
      <c r="AH53">
        <f t="shared" ca="1" si="48"/>
        <v>0</v>
      </c>
      <c r="AI53">
        <f t="shared" ca="1" si="49"/>
        <v>793</v>
      </c>
      <c r="AJ53" s="3">
        <f t="shared" ca="1" si="50"/>
        <v>26437.575039137468</v>
      </c>
      <c r="AK53" s="3">
        <f t="shared" ca="1" si="51"/>
        <v>19407.166802036867</v>
      </c>
      <c r="AL53" s="15">
        <f ca="1">AK53/(RataPAC*Sintesi!$B$4)</f>
        <v>0.9703583401018433</v>
      </c>
      <c r="AN53">
        <f t="shared" ca="1" si="66"/>
        <v>22.882426497533501</v>
      </c>
      <c r="AO53" s="5">
        <f t="shared" ca="1" si="83"/>
        <v>0</v>
      </c>
      <c r="AP53">
        <f t="shared" ca="1" si="52"/>
        <v>0</v>
      </c>
      <c r="AQ53">
        <f t="shared" ca="1" si="53"/>
        <v>955</v>
      </c>
      <c r="AR53" s="3">
        <f t="shared" ca="1" si="54"/>
        <v>21485.797152219839</v>
      </c>
      <c r="AS53" s="3">
        <f t="shared" ca="1" si="55"/>
        <v>19448.483646606866</v>
      </c>
      <c r="AT53" s="15">
        <f ca="1">AS53/(RataPAC*Sintesi!$B$4)</f>
        <v>0.97242418233034333</v>
      </c>
      <c r="AW53" s="3">
        <f t="shared" ca="1" si="27"/>
        <v>0</v>
      </c>
      <c r="AX53" s="5">
        <f t="shared" ca="1" si="56"/>
        <v>95937.092454679369</v>
      </c>
      <c r="AY53" s="5">
        <f t="shared" ca="1" si="28"/>
        <v>115905.04795794343</v>
      </c>
      <c r="AZ53" s="5">
        <f t="shared" ca="1" si="57"/>
        <v>19967.955503264064</v>
      </c>
      <c r="BB53" s="16">
        <f t="shared" ca="1" si="29"/>
        <v>40603</v>
      </c>
      <c r="BC53" s="5">
        <f t="shared" ca="1" si="30"/>
        <v>0</v>
      </c>
      <c r="BD53" s="5">
        <f t="shared" ca="1" si="31"/>
        <v>0</v>
      </c>
      <c r="BG53" s="45">
        <f t="shared" ca="1" si="67"/>
        <v>0</v>
      </c>
      <c r="BH53" s="45">
        <f t="shared" ca="1" si="68"/>
        <v>0</v>
      </c>
      <c r="BI53" s="45">
        <f t="shared" ca="1" si="69"/>
        <v>0</v>
      </c>
      <c r="BJ53" s="45">
        <f t="shared" ca="1" si="70"/>
        <v>0</v>
      </c>
      <c r="BK53" s="45">
        <f t="shared" ca="1" si="71"/>
        <v>0</v>
      </c>
      <c r="BM53">
        <f t="shared" ca="1" si="72"/>
        <v>5</v>
      </c>
      <c r="BN53">
        <f t="shared" ca="1" si="73"/>
        <v>5</v>
      </c>
      <c r="BO53">
        <f t="shared" ca="1" si="74"/>
        <v>5</v>
      </c>
      <c r="BP53">
        <f t="shared" ca="1" si="75"/>
        <v>5</v>
      </c>
      <c r="BQ53">
        <f t="shared" ca="1" si="76"/>
        <v>5</v>
      </c>
      <c r="BS53">
        <f t="shared" ca="1" si="32"/>
        <v>25</v>
      </c>
      <c r="BV53" s="45">
        <f t="shared" ca="1" si="77"/>
        <v>5312.9075453206897</v>
      </c>
      <c r="BW53" s="45">
        <f t="shared" ca="1" si="33"/>
        <v>121217.95550326412</v>
      </c>
      <c r="BX53" s="15">
        <f t="shared" ca="1" si="18"/>
        <v>8.2827553828073164E-3</v>
      </c>
    </row>
    <row r="54" spans="1:76" x14ac:dyDescent="0.25">
      <c r="A54" s="38">
        <f t="shared" si="34"/>
        <v>54</v>
      </c>
      <c r="B54">
        <f t="shared" si="35"/>
        <v>51</v>
      </c>
      <c r="C54" t="str">
        <f t="shared" ca="1" si="61"/>
        <v>01/04/2011</v>
      </c>
      <c r="D54" s="3">
        <f t="shared" si="78"/>
        <v>21250.000000000004</v>
      </c>
      <c r="F54">
        <f t="shared" ca="1" si="62"/>
        <v>77.724512018105898</v>
      </c>
      <c r="G54" s="5">
        <f t="shared" ca="1" si="79"/>
        <v>0</v>
      </c>
      <c r="H54">
        <f t="shared" ca="1" si="58"/>
        <v>0</v>
      </c>
      <c r="I54">
        <f t="shared" ca="1" si="59"/>
        <v>260</v>
      </c>
      <c r="J54" s="3">
        <f t="shared" ca="1" si="60"/>
        <v>20570.135790384804</v>
      </c>
      <c r="K54" s="3">
        <f t="shared" ca="1" si="39"/>
        <v>18412.002496297839</v>
      </c>
      <c r="L54" s="15">
        <f ca="1">K54/(RataPAC*Sintesi!$B$4)</f>
        <v>0.92060012481489195</v>
      </c>
      <c r="M54" s="13" t="e">
        <f t="shared" ca="1" si="21"/>
        <v>#DIV/0!</v>
      </c>
      <c r="N54" s="25" t="e">
        <f t="shared" ca="1" si="22"/>
        <v>#DIV/0!</v>
      </c>
      <c r="P54">
        <f t="shared" ca="1" si="63"/>
        <v>80.121926773016796</v>
      </c>
      <c r="Q54" s="5">
        <f t="shared" ca="1" si="80"/>
        <v>0</v>
      </c>
      <c r="R54">
        <f t="shared" ca="1" si="40"/>
        <v>0</v>
      </c>
      <c r="S54">
        <f t="shared" ca="1" si="41"/>
        <v>267</v>
      </c>
      <c r="T54" s="3">
        <f t="shared" ca="1" si="42"/>
        <v>20906.619906069409</v>
      </c>
      <c r="U54" s="3">
        <f t="shared" ca="1" si="43"/>
        <v>18078.081283240623</v>
      </c>
      <c r="V54" s="15">
        <f ca="1">U54/(RataPAC*Sintesi!$B$4)</f>
        <v>0.90390406416203117</v>
      </c>
      <c r="X54">
        <f t="shared" ca="1" si="64"/>
        <v>41.4791638262313</v>
      </c>
      <c r="Y54" s="5">
        <f t="shared" ca="1" si="81"/>
        <v>0</v>
      </c>
      <c r="Z54">
        <f t="shared" ca="1" si="44"/>
        <v>0</v>
      </c>
      <c r="AA54">
        <f t="shared" ca="1" si="45"/>
        <v>636</v>
      </c>
      <c r="AB54" s="3">
        <f t="shared" ca="1" si="46"/>
        <v>27306.915513518023</v>
      </c>
      <c r="AC54" s="3">
        <f t="shared" ca="1" si="47"/>
        <v>19341.358226497148</v>
      </c>
      <c r="AD54" s="15">
        <f ca="1">AC54/(RataPAC*Sintesi!$B$4)</f>
        <v>0.96706791132485737</v>
      </c>
      <c r="AF54">
        <f t="shared" ca="1" si="65"/>
        <v>33.338682268773603</v>
      </c>
      <c r="AG54" s="5">
        <f t="shared" ca="1" si="82"/>
        <v>0</v>
      </c>
      <c r="AH54">
        <f t="shared" ca="1" si="48"/>
        <v>0</v>
      </c>
      <c r="AI54">
        <f t="shared" ca="1" si="49"/>
        <v>793</v>
      </c>
      <c r="AJ54" s="3">
        <f t="shared" ca="1" si="50"/>
        <v>27082.953274632884</v>
      </c>
      <c r="AK54" s="3">
        <f t="shared" ca="1" si="51"/>
        <v>19407.166802036867</v>
      </c>
      <c r="AL54" s="15">
        <f ca="1">AK54/(RataPAC*Sintesi!$B$4)</f>
        <v>0.9703583401018433</v>
      </c>
      <c r="AN54">
        <f t="shared" ca="1" si="66"/>
        <v>22.498216913319201</v>
      </c>
      <c r="AO54" s="5">
        <f t="shared" ca="1" si="83"/>
        <v>0</v>
      </c>
      <c r="AP54">
        <f t="shared" ca="1" si="52"/>
        <v>0</v>
      </c>
      <c r="AQ54">
        <f t="shared" ca="1" si="53"/>
        <v>955</v>
      </c>
      <c r="AR54" s="3">
        <f t="shared" ca="1" si="54"/>
        <v>21931.148715997162</v>
      </c>
      <c r="AS54" s="3">
        <f t="shared" ca="1" si="55"/>
        <v>19448.483646606866</v>
      </c>
      <c r="AT54" s="15">
        <f ca="1">AS54/(RataPAC*Sintesi!$B$4)</f>
        <v>0.97242418233034333</v>
      </c>
      <c r="AW54" s="3">
        <f t="shared" ca="1" si="27"/>
        <v>0</v>
      </c>
      <c r="AX54" s="5">
        <f t="shared" ca="1" si="56"/>
        <v>95962.092454679369</v>
      </c>
      <c r="AY54" s="5">
        <f t="shared" ca="1" si="28"/>
        <v>117797.77320060227</v>
      </c>
      <c r="AZ54" s="5">
        <f t="shared" ca="1" si="57"/>
        <v>21835.680745922902</v>
      </c>
      <c r="BB54" s="16">
        <f t="shared" ca="1" si="29"/>
        <v>40634</v>
      </c>
      <c r="BC54" s="5">
        <f t="shared" ca="1" si="30"/>
        <v>0</v>
      </c>
      <c r="BD54" s="5">
        <f t="shared" ca="1" si="31"/>
        <v>0</v>
      </c>
      <c r="BG54" s="45">
        <f t="shared" ca="1" si="67"/>
        <v>0</v>
      </c>
      <c r="BH54" s="45">
        <f t="shared" ca="1" si="68"/>
        <v>0</v>
      </c>
      <c r="BI54" s="45">
        <f t="shared" ca="1" si="69"/>
        <v>0</v>
      </c>
      <c r="BJ54" s="45">
        <f t="shared" ca="1" si="70"/>
        <v>0</v>
      </c>
      <c r="BK54" s="45">
        <f t="shared" ca="1" si="71"/>
        <v>0</v>
      </c>
      <c r="BM54">
        <f t="shared" ca="1" si="72"/>
        <v>5</v>
      </c>
      <c r="BN54">
        <f t="shared" ca="1" si="73"/>
        <v>5</v>
      </c>
      <c r="BO54">
        <f t="shared" ca="1" si="74"/>
        <v>5</v>
      </c>
      <c r="BP54">
        <f t="shared" ca="1" si="75"/>
        <v>5</v>
      </c>
      <c r="BQ54">
        <f t="shared" ca="1" si="76"/>
        <v>5</v>
      </c>
      <c r="BS54">
        <f t="shared" ca="1" si="32"/>
        <v>25</v>
      </c>
      <c r="BV54" s="45">
        <f t="shared" ca="1" si="77"/>
        <v>5312.9075453206897</v>
      </c>
      <c r="BW54" s="45">
        <f t="shared" ca="1" si="33"/>
        <v>123110.68074592296</v>
      </c>
      <c r="BX54" s="15">
        <f t="shared" ca="1" si="18"/>
        <v>1.5614231693652503E-2</v>
      </c>
    </row>
    <row r="55" spans="1:76" x14ac:dyDescent="0.25">
      <c r="A55" s="38">
        <f t="shared" si="34"/>
        <v>55</v>
      </c>
      <c r="B55">
        <f t="shared" si="35"/>
        <v>52</v>
      </c>
      <c r="C55" t="str">
        <f t="shared" ca="1" si="61"/>
        <v>29/04/2011</v>
      </c>
      <c r="D55" s="3">
        <f t="shared" si="78"/>
        <v>21666.666666666672</v>
      </c>
      <c r="F55">
        <f t="shared" ca="1" si="62"/>
        <v>79.115906886095402</v>
      </c>
      <c r="G55" s="5">
        <f t="shared" ca="1" si="79"/>
        <v>0</v>
      </c>
      <c r="H55">
        <f t="shared" ca="1" si="58"/>
        <v>0</v>
      </c>
      <c r="I55">
        <f t="shared" ca="1" si="59"/>
        <v>260</v>
      </c>
      <c r="J55" s="3">
        <f t="shared" ca="1" si="60"/>
        <v>20361.263502993268</v>
      </c>
      <c r="K55" s="3">
        <f t="shared" ca="1" si="39"/>
        <v>18412.002496297839</v>
      </c>
      <c r="L55" s="15">
        <f ca="1">K55/(RataPAC*Sintesi!$B$4)</f>
        <v>0.92060012481489195</v>
      </c>
      <c r="M55" s="13" t="e">
        <f t="shared" ca="1" si="21"/>
        <v>#DIV/0!</v>
      </c>
      <c r="N55" s="25" t="e">
        <f t="shared" ca="1" si="22"/>
        <v>#DIV/0!</v>
      </c>
      <c r="P55">
        <f t="shared" ca="1" si="63"/>
        <v>78.301947213743105</v>
      </c>
      <c r="Q55" s="5">
        <f t="shared" ca="1" si="80"/>
        <v>0</v>
      </c>
      <c r="R55">
        <f t="shared" ca="1" si="40"/>
        <v>0</v>
      </c>
      <c r="S55">
        <f t="shared" ca="1" si="41"/>
        <v>267</v>
      </c>
      <c r="T55" s="3">
        <f t="shared" ca="1" si="42"/>
        <v>20777.397295497889</v>
      </c>
      <c r="U55" s="3">
        <f t="shared" ca="1" si="43"/>
        <v>18078.081283240623</v>
      </c>
      <c r="V55" s="15">
        <f ca="1">U55/(RataPAC*Sintesi!$B$4)</f>
        <v>0.90390406416203117</v>
      </c>
      <c r="X55">
        <f t="shared" ca="1" si="64"/>
        <v>42.935401750814499</v>
      </c>
      <c r="Y55" s="5">
        <f t="shared" ca="1" si="81"/>
        <v>0</v>
      </c>
      <c r="Z55">
        <f t="shared" ca="1" si="44"/>
        <v>0</v>
      </c>
      <c r="AA55">
        <f t="shared" ca="1" si="45"/>
        <v>636</v>
      </c>
      <c r="AB55" s="3">
        <f t="shared" ca="1" si="46"/>
        <v>27058.2790948402</v>
      </c>
      <c r="AC55" s="3">
        <f t="shared" ca="1" si="47"/>
        <v>19341.358226497148</v>
      </c>
      <c r="AD55" s="15">
        <f ca="1">AC55/(RataPAC*Sintesi!$B$4)</f>
        <v>0.96706791132485737</v>
      </c>
      <c r="AF55">
        <f t="shared" ca="1" si="65"/>
        <v>34.1525261975194</v>
      </c>
      <c r="AG55" s="5">
        <f t="shared" ca="1" si="82"/>
        <v>0</v>
      </c>
      <c r="AH55">
        <f t="shared" ca="1" si="48"/>
        <v>0</v>
      </c>
      <c r="AI55">
        <f t="shared" ca="1" si="49"/>
        <v>793</v>
      </c>
      <c r="AJ55" s="3">
        <f t="shared" ca="1" si="50"/>
        <v>26697.452109874794</v>
      </c>
      <c r="AK55" s="3">
        <f t="shared" ca="1" si="51"/>
        <v>19407.166802036867</v>
      </c>
      <c r="AL55" s="15">
        <f ca="1">AK55/(RataPAC*Sintesi!$B$4)</f>
        <v>0.9703583401018433</v>
      </c>
      <c r="AN55">
        <f t="shared" ca="1" si="66"/>
        <v>22.964553629316399</v>
      </c>
      <c r="AO55" s="5">
        <f t="shared" ca="1" si="83"/>
        <v>0</v>
      </c>
      <c r="AP55">
        <f t="shared" ca="1" si="52"/>
        <v>0</v>
      </c>
      <c r="AQ55">
        <f t="shared" ca="1" si="53"/>
        <v>955</v>
      </c>
      <c r="AR55" s="3">
        <f t="shared" ca="1" si="54"/>
        <v>21298.068380549685</v>
      </c>
      <c r="AS55" s="3">
        <f t="shared" ca="1" si="55"/>
        <v>19448.483646606866</v>
      </c>
      <c r="AT55" s="15">
        <f ca="1">AS55/(RataPAC*Sintesi!$B$4)</f>
        <v>0.97242418233034333</v>
      </c>
      <c r="AW55" s="3">
        <f t="shared" ca="1" si="27"/>
        <v>0</v>
      </c>
      <c r="AX55" s="5">
        <f t="shared" ca="1" si="56"/>
        <v>95987.092454679369</v>
      </c>
      <c r="AY55" s="5">
        <f t="shared" ca="1" si="28"/>
        <v>116192.46038375582</v>
      </c>
      <c r="AZ55" s="5">
        <f t="shared" ca="1" si="57"/>
        <v>20205.367929076456</v>
      </c>
      <c r="BB55" s="16">
        <f t="shared" ca="1" si="29"/>
        <v>40662</v>
      </c>
      <c r="BC55" s="5">
        <f t="shared" ca="1" si="30"/>
        <v>0</v>
      </c>
      <c r="BD55" s="5">
        <f t="shared" ca="1" si="31"/>
        <v>0</v>
      </c>
      <c r="BG55" s="45">
        <f t="shared" ca="1" si="67"/>
        <v>0</v>
      </c>
      <c r="BH55" s="45">
        <f t="shared" ca="1" si="68"/>
        <v>0</v>
      </c>
      <c r="BI55" s="45">
        <f t="shared" ca="1" si="69"/>
        <v>0</v>
      </c>
      <c r="BJ55" s="45">
        <f t="shared" ca="1" si="70"/>
        <v>0</v>
      </c>
      <c r="BK55" s="45">
        <f t="shared" ca="1" si="71"/>
        <v>0</v>
      </c>
      <c r="BM55">
        <f t="shared" ca="1" si="72"/>
        <v>5</v>
      </c>
      <c r="BN55">
        <f t="shared" ca="1" si="73"/>
        <v>5</v>
      </c>
      <c r="BO55">
        <f t="shared" ca="1" si="74"/>
        <v>5</v>
      </c>
      <c r="BP55">
        <f t="shared" ca="1" si="75"/>
        <v>5</v>
      </c>
      <c r="BQ55">
        <f t="shared" ca="1" si="76"/>
        <v>5</v>
      </c>
      <c r="BS55">
        <f t="shared" ca="1" si="32"/>
        <v>25</v>
      </c>
      <c r="BV55" s="45">
        <f t="shared" ca="1" si="77"/>
        <v>5312.9075453206897</v>
      </c>
      <c r="BW55" s="45">
        <f t="shared" ca="1" si="33"/>
        <v>121505.36792907651</v>
      </c>
      <c r="BX55" s="15">
        <f t="shared" ca="1" si="18"/>
        <v>-1.303959012426803E-2</v>
      </c>
    </row>
    <row r="56" spans="1:76" x14ac:dyDescent="0.25">
      <c r="A56" s="38">
        <f t="shared" si="34"/>
        <v>56</v>
      </c>
      <c r="B56">
        <f t="shared" si="35"/>
        <v>53</v>
      </c>
      <c r="C56" t="str">
        <f t="shared" ca="1" si="61"/>
        <v>01/06/2011</v>
      </c>
      <c r="D56" s="3">
        <f t="shared" si="78"/>
        <v>22083.333333333339</v>
      </c>
      <c r="F56">
        <f t="shared" ca="1" si="62"/>
        <v>78.312551934589493</v>
      </c>
      <c r="G56" s="5">
        <f t="shared" ca="1" si="79"/>
        <v>0</v>
      </c>
      <c r="H56">
        <f t="shared" ca="1" si="58"/>
        <v>0</v>
      </c>
      <c r="I56">
        <f t="shared" ca="1" si="59"/>
        <v>260</v>
      </c>
      <c r="J56" s="3">
        <f t="shared" ca="1" si="60"/>
        <v>20132.517327662765</v>
      </c>
      <c r="K56" s="3">
        <f t="shared" ca="1" si="39"/>
        <v>18412.002496297839</v>
      </c>
      <c r="L56" s="15">
        <f ca="1">K56/(RataPAC*Sintesi!$B$4)</f>
        <v>0.92060012481489195</v>
      </c>
      <c r="M56" s="13" t="e">
        <f t="shared" ca="1" si="21"/>
        <v>#DIV/0!</v>
      </c>
      <c r="N56" s="25" t="e">
        <f t="shared" ca="1" si="22"/>
        <v>#DIV/0!</v>
      </c>
      <c r="P56">
        <f t="shared" ca="1" si="63"/>
        <v>77.817967398868504</v>
      </c>
      <c r="Q56" s="5">
        <f t="shared" ca="1" si="80"/>
        <v>0</v>
      </c>
      <c r="R56">
        <f t="shared" ca="1" si="40"/>
        <v>0</v>
      </c>
      <c r="S56">
        <f t="shared" ca="1" si="41"/>
        <v>267</v>
      </c>
      <c r="T56" s="3">
        <f t="shared" ca="1" si="42"/>
        <v>21105.510973900316</v>
      </c>
      <c r="U56" s="3">
        <f t="shared" ca="1" si="43"/>
        <v>18078.081283240623</v>
      </c>
      <c r="V56" s="15">
        <f ca="1">U56/(RataPAC*Sintesi!$B$4)</f>
        <v>0.90390406416203117</v>
      </c>
      <c r="X56">
        <f t="shared" ca="1" si="64"/>
        <v>42.544463985597801</v>
      </c>
      <c r="Y56" s="5">
        <f t="shared" ca="1" si="81"/>
        <v>0</v>
      </c>
      <c r="Z56">
        <f t="shared" ca="1" si="44"/>
        <v>0</v>
      </c>
      <c r="AA56">
        <f t="shared" ca="1" si="45"/>
        <v>636</v>
      </c>
      <c r="AB56" s="3">
        <f t="shared" ca="1" si="46"/>
        <v>26407.774973449643</v>
      </c>
      <c r="AC56" s="3">
        <f t="shared" ca="1" si="47"/>
        <v>19341.358226497148</v>
      </c>
      <c r="AD56" s="15">
        <f ca="1">AC56/(RataPAC*Sintesi!$B$4)</f>
        <v>0.96706791132485737</v>
      </c>
      <c r="AF56">
        <f t="shared" ca="1" si="65"/>
        <v>33.666396103246903</v>
      </c>
      <c r="AG56" s="5">
        <f t="shared" ca="1" si="82"/>
        <v>0</v>
      </c>
      <c r="AH56">
        <f t="shared" ca="1" si="48"/>
        <v>0</v>
      </c>
      <c r="AI56">
        <f t="shared" ca="1" si="49"/>
        <v>793</v>
      </c>
      <c r="AJ56" s="3">
        <f t="shared" ca="1" si="50"/>
        <v>26385.413054553359</v>
      </c>
      <c r="AK56" s="3">
        <f t="shared" ca="1" si="51"/>
        <v>19407.166802036867</v>
      </c>
      <c r="AL56" s="15">
        <f ca="1">AK56/(RataPAC*Sintesi!$B$4)</f>
        <v>0.9703583401018433</v>
      </c>
      <c r="AN56">
        <f t="shared" ca="1" si="66"/>
        <v>22.301642283298101</v>
      </c>
      <c r="AO56" s="5">
        <f t="shared" ca="1" si="83"/>
        <v>0</v>
      </c>
      <c r="AP56">
        <f t="shared" ca="1" si="52"/>
        <v>0</v>
      </c>
      <c r="AQ56">
        <f t="shared" ca="1" si="53"/>
        <v>955</v>
      </c>
      <c r="AR56" s="3">
        <f t="shared" ca="1" si="54"/>
        <v>20640.032596194484</v>
      </c>
      <c r="AS56" s="3">
        <f t="shared" ca="1" si="55"/>
        <v>19448.483646606866</v>
      </c>
      <c r="AT56" s="15">
        <f ca="1">AS56/(RataPAC*Sintesi!$B$4)</f>
        <v>0.97242418233034333</v>
      </c>
      <c r="AW56" s="3">
        <f t="shared" ca="1" si="27"/>
        <v>0</v>
      </c>
      <c r="AX56" s="5">
        <f t="shared" ca="1" si="56"/>
        <v>96012.092454679369</v>
      </c>
      <c r="AY56" s="5">
        <f t="shared" ca="1" si="28"/>
        <v>114671.24892576056</v>
      </c>
      <c r="AZ56" s="5">
        <f t="shared" ca="1" si="57"/>
        <v>18659.156471081194</v>
      </c>
      <c r="BB56" s="16">
        <f t="shared" ca="1" si="29"/>
        <v>40695</v>
      </c>
      <c r="BC56" s="5">
        <f t="shared" ca="1" si="30"/>
        <v>0</v>
      </c>
      <c r="BD56" s="5">
        <f t="shared" ca="1" si="31"/>
        <v>0</v>
      </c>
      <c r="BG56" s="45">
        <f t="shared" ca="1" si="67"/>
        <v>0</v>
      </c>
      <c r="BH56" s="45">
        <f t="shared" ca="1" si="68"/>
        <v>0</v>
      </c>
      <c r="BI56" s="45">
        <f t="shared" ca="1" si="69"/>
        <v>0</v>
      </c>
      <c r="BJ56" s="45">
        <f t="shared" ca="1" si="70"/>
        <v>0</v>
      </c>
      <c r="BK56" s="45">
        <f t="shared" ca="1" si="71"/>
        <v>0</v>
      </c>
      <c r="BM56">
        <f t="shared" ca="1" si="72"/>
        <v>5</v>
      </c>
      <c r="BN56">
        <f t="shared" ca="1" si="73"/>
        <v>5</v>
      </c>
      <c r="BO56">
        <f t="shared" ca="1" si="74"/>
        <v>5</v>
      </c>
      <c r="BP56">
        <f t="shared" ca="1" si="75"/>
        <v>5</v>
      </c>
      <c r="BQ56">
        <f t="shared" ca="1" si="76"/>
        <v>5</v>
      </c>
      <c r="BS56">
        <f t="shared" ca="1" si="32"/>
        <v>25</v>
      </c>
      <c r="BV56" s="45">
        <f t="shared" ca="1" si="77"/>
        <v>5312.9075453206897</v>
      </c>
      <c r="BW56" s="45">
        <f t="shared" ca="1" si="33"/>
        <v>119984.15647108125</v>
      </c>
      <c r="BX56" s="15">
        <f t="shared" ca="1" si="18"/>
        <v>-1.2519705786852131E-2</v>
      </c>
    </row>
    <row r="57" spans="1:76" x14ac:dyDescent="0.25">
      <c r="A57" s="38">
        <f t="shared" si="34"/>
        <v>57</v>
      </c>
      <c r="B57">
        <f t="shared" si="35"/>
        <v>54</v>
      </c>
      <c r="C57" t="str">
        <f t="shared" ca="1" si="61"/>
        <v>01/07/2011</v>
      </c>
      <c r="D57" s="3">
        <f t="shared" si="78"/>
        <v>22500.000000000007</v>
      </c>
      <c r="F57">
        <f t="shared" ca="1" si="62"/>
        <v>77.432758952549094</v>
      </c>
      <c r="G57" s="5">
        <f t="shared" ca="1" si="79"/>
        <v>0</v>
      </c>
      <c r="H57">
        <f t="shared" ca="1" si="58"/>
        <v>0</v>
      </c>
      <c r="I57">
        <f t="shared" ca="1" si="59"/>
        <v>260</v>
      </c>
      <c r="J57" s="3">
        <f t="shared" ca="1" si="60"/>
        <v>19249.950271216316</v>
      </c>
      <c r="K57" s="3">
        <f t="shared" ca="1" si="39"/>
        <v>18412.002496297839</v>
      </c>
      <c r="L57" s="15">
        <f ca="1">K57/(RataPAC*Sintesi!$B$4)</f>
        <v>0.92060012481489195</v>
      </c>
      <c r="M57" s="13" t="e">
        <f t="shared" ca="1" si="21"/>
        <v>#DIV/0!</v>
      </c>
      <c r="N57" s="25" t="e">
        <f t="shared" ca="1" si="22"/>
        <v>#DIV/0!</v>
      </c>
      <c r="P57">
        <f t="shared" ca="1" si="63"/>
        <v>79.046857580150999</v>
      </c>
      <c r="Q57" s="5">
        <f t="shared" ca="1" si="80"/>
        <v>0</v>
      </c>
      <c r="R57">
        <f t="shared" ca="1" si="40"/>
        <v>0</v>
      </c>
      <c r="S57">
        <f t="shared" ca="1" si="41"/>
        <v>267</v>
      </c>
      <c r="T57" s="3">
        <f t="shared" ca="1" si="42"/>
        <v>20711.996178598554</v>
      </c>
      <c r="U57" s="3">
        <f t="shared" ca="1" si="43"/>
        <v>18078.081283240623</v>
      </c>
      <c r="V57" s="15">
        <f ca="1">U57/(RataPAC*Sintesi!$B$4)</f>
        <v>0.90390406416203117</v>
      </c>
      <c r="X57">
        <f t="shared" ca="1" si="64"/>
        <v>41.5216587632856</v>
      </c>
      <c r="Y57" s="5">
        <f t="shared" ca="1" si="81"/>
        <v>0</v>
      </c>
      <c r="Z57">
        <f t="shared" ca="1" si="44"/>
        <v>0</v>
      </c>
      <c r="AA57">
        <f t="shared" ca="1" si="45"/>
        <v>636</v>
      </c>
      <c r="AB57" s="3">
        <f t="shared" ca="1" si="46"/>
        <v>27008.32589653266</v>
      </c>
      <c r="AC57" s="3">
        <f t="shared" ca="1" si="47"/>
        <v>19341.358226497148</v>
      </c>
      <c r="AD57" s="15">
        <f ca="1">AC57/(RataPAC*Sintesi!$B$4)</f>
        <v>0.96706791132485737</v>
      </c>
      <c r="AF57">
        <f t="shared" ca="1" si="65"/>
        <v>33.272904230206002</v>
      </c>
      <c r="AG57" s="5">
        <f t="shared" ca="1" si="82"/>
        <v>0</v>
      </c>
      <c r="AH57">
        <f t="shared" ca="1" si="48"/>
        <v>0</v>
      </c>
      <c r="AI57">
        <f t="shared" ca="1" si="49"/>
        <v>793</v>
      </c>
      <c r="AJ57" s="3">
        <f t="shared" ca="1" si="50"/>
        <v>24301.088500000002</v>
      </c>
      <c r="AK57" s="3">
        <f t="shared" ca="1" si="51"/>
        <v>19407.166802036867</v>
      </c>
      <c r="AL57" s="15">
        <f ca="1">AK57/(RataPAC*Sintesi!$B$4)</f>
        <v>0.9703583401018433</v>
      </c>
      <c r="AN57">
        <f t="shared" ca="1" si="66"/>
        <v>21.612599577167</v>
      </c>
      <c r="AO57" s="5">
        <f t="shared" ca="1" si="83"/>
        <v>0</v>
      </c>
      <c r="AP57">
        <f t="shared" ca="1" si="52"/>
        <v>0</v>
      </c>
      <c r="AQ57">
        <f t="shared" ca="1" si="53"/>
        <v>955</v>
      </c>
      <c r="AR57" s="3">
        <f t="shared" ca="1" si="54"/>
        <v>18938.795999999998</v>
      </c>
      <c r="AS57" s="3">
        <f t="shared" ca="1" si="55"/>
        <v>19448.483646606866</v>
      </c>
      <c r="AT57" s="15">
        <f ca="1">AS57/(RataPAC*Sintesi!$B$4)</f>
        <v>0.97242418233034333</v>
      </c>
      <c r="AW57" s="3">
        <f t="shared" ca="1" si="27"/>
        <v>0</v>
      </c>
      <c r="AX57" s="5">
        <f t="shared" ca="1" si="56"/>
        <v>96037.092454679369</v>
      </c>
      <c r="AY57" s="5">
        <f t="shared" ca="1" si="28"/>
        <v>110210.15684634753</v>
      </c>
      <c r="AZ57" s="5">
        <f t="shared" ca="1" si="57"/>
        <v>14173.064391668158</v>
      </c>
      <c r="BB57" s="16">
        <f t="shared" ca="1" si="29"/>
        <v>40725</v>
      </c>
      <c r="BC57" s="5">
        <f t="shared" ca="1" si="30"/>
        <v>0</v>
      </c>
      <c r="BD57" s="5">
        <f t="shared" ca="1" si="31"/>
        <v>0</v>
      </c>
      <c r="BG57" s="45">
        <f t="shared" ca="1" si="67"/>
        <v>0</v>
      </c>
      <c r="BH57" s="45">
        <f t="shared" ca="1" si="68"/>
        <v>0</v>
      </c>
      <c r="BI57" s="45">
        <f t="shared" ca="1" si="69"/>
        <v>0</v>
      </c>
      <c r="BJ57" s="45">
        <f t="shared" ca="1" si="70"/>
        <v>0</v>
      </c>
      <c r="BK57" s="45">
        <f t="shared" ca="1" si="71"/>
        <v>0</v>
      </c>
      <c r="BM57">
        <f t="shared" ca="1" si="72"/>
        <v>5</v>
      </c>
      <c r="BN57">
        <f t="shared" ca="1" si="73"/>
        <v>5</v>
      </c>
      <c r="BO57">
        <f t="shared" ca="1" si="74"/>
        <v>5</v>
      </c>
      <c r="BP57">
        <f t="shared" ca="1" si="75"/>
        <v>5</v>
      </c>
      <c r="BQ57">
        <f t="shared" ca="1" si="76"/>
        <v>5</v>
      </c>
      <c r="BS57">
        <f t="shared" ca="1" si="32"/>
        <v>25</v>
      </c>
      <c r="BV57" s="45">
        <f t="shared" ca="1" si="77"/>
        <v>5312.9075453206897</v>
      </c>
      <c r="BW57" s="45">
        <f t="shared" ca="1" si="33"/>
        <v>115523.06439166822</v>
      </c>
      <c r="BX57" s="15">
        <f t="shared" ca="1" si="18"/>
        <v>-3.7180676271106328E-2</v>
      </c>
    </row>
    <row r="58" spans="1:76" x14ac:dyDescent="0.25">
      <c r="A58" s="38">
        <f t="shared" si="34"/>
        <v>58</v>
      </c>
      <c r="B58">
        <f t="shared" si="35"/>
        <v>55</v>
      </c>
      <c r="C58" t="str">
        <f t="shared" ca="1" si="61"/>
        <v>01/08/2011</v>
      </c>
      <c r="D58" s="3">
        <f t="shared" si="78"/>
        <v>22916.666666666675</v>
      </c>
      <c r="F58">
        <f t="shared" ca="1" si="62"/>
        <v>74.038270273908907</v>
      </c>
      <c r="G58" s="5">
        <f t="shared" ca="1" si="79"/>
        <v>0</v>
      </c>
      <c r="H58">
        <f t="shared" ca="1" si="58"/>
        <v>0</v>
      </c>
      <c r="I58">
        <f t="shared" ca="1" si="59"/>
        <v>260</v>
      </c>
      <c r="J58" s="3">
        <f t="shared" ca="1" si="60"/>
        <v>17600.351774822622</v>
      </c>
      <c r="K58" s="3">
        <f t="shared" ca="1" si="39"/>
        <v>18412.002496297839</v>
      </c>
      <c r="L58" s="15">
        <f ca="1">K58/(RataPAC*Sintesi!$B$4)</f>
        <v>0.92060012481489195</v>
      </c>
      <c r="M58" s="13" t="e">
        <f t="shared" ca="1" si="21"/>
        <v>#DIV/0!</v>
      </c>
      <c r="N58" s="25" t="e">
        <f t="shared" ca="1" si="22"/>
        <v>#DIV/0!</v>
      </c>
      <c r="P58">
        <f t="shared" ca="1" si="63"/>
        <v>77.573019395500197</v>
      </c>
      <c r="Q58" s="5">
        <f t="shared" ca="1" si="80"/>
        <v>0</v>
      </c>
      <c r="R58">
        <f t="shared" ca="1" si="40"/>
        <v>0</v>
      </c>
      <c r="S58">
        <f t="shared" ca="1" si="41"/>
        <v>267</v>
      </c>
      <c r="T58" s="3">
        <f t="shared" ca="1" si="42"/>
        <v>19332.678607192716</v>
      </c>
      <c r="U58" s="3">
        <f t="shared" ca="1" si="43"/>
        <v>18078.081283240623</v>
      </c>
      <c r="V58" s="15">
        <f ca="1">U58/(RataPAC*Sintesi!$B$4)</f>
        <v>0.90390406416203117</v>
      </c>
      <c r="X58">
        <f t="shared" ca="1" si="64"/>
        <v>42.465921220963303</v>
      </c>
      <c r="Y58" s="5">
        <f t="shared" ca="1" si="81"/>
        <v>0</v>
      </c>
      <c r="Z58">
        <f t="shared" ca="1" si="44"/>
        <v>0</v>
      </c>
      <c r="AA58">
        <f t="shared" ca="1" si="45"/>
        <v>636</v>
      </c>
      <c r="AB58" s="3">
        <f t="shared" ca="1" si="46"/>
        <v>24184.650188601081</v>
      </c>
      <c r="AC58" s="3">
        <f t="shared" ca="1" si="47"/>
        <v>19341.358226497148</v>
      </c>
      <c r="AD58" s="15">
        <f ca="1">AC58/(RataPAC*Sintesi!$B$4)</f>
        <v>0.96706791132485737</v>
      </c>
      <c r="AF58">
        <f t="shared" ca="1" si="65"/>
        <v>30.644500000000001</v>
      </c>
      <c r="AG58" s="5">
        <f t="shared" ca="1" si="82"/>
        <v>0</v>
      </c>
      <c r="AH58">
        <f t="shared" ca="1" si="48"/>
        <v>0</v>
      </c>
      <c r="AI58">
        <f t="shared" ca="1" si="49"/>
        <v>793</v>
      </c>
      <c r="AJ58" s="3">
        <f t="shared" ca="1" si="50"/>
        <v>22002.657299999999</v>
      </c>
      <c r="AK58" s="3">
        <f t="shared" ca="1" si="51"/>
        <v>19407.166802036867</v>
      </c>
      <c r="AL58" s="15">
        <f ca="1">AK58/(RataPAC*Sintesi!$B$4)</f>
        <v>0.9703583401018433</v>
      </c>
      <c r="AN58">
        <f t="shared" ca="1" si="66"/>
        <v>19.831199999999999</v>
      </c>
      <c r="AO58" s="5">
        <f t="shared" ca="1" si="83"/>
        <v>0</v>
      </c>
      <c r="AP58">
        <f t="shared" ca="1" si="52"/>
        <v>0</v>
      </c>
      <c r="AQ58">
        <f t="shared" ca="1" si="53"/>
        <v>955</v>
      </c>
      <c r="AR58" s="3">
        <f t="shared" ca="1" si="54"/>
        <v>18130.197500000002</v>
      </c>
      <c r="AS58" s="3">
        <f t="shared" ca="1" si="55"/>
        <v>19448.483646606866</v>
      </c>
      <c r="AT58" s="15">
        <f ca="1">AS58/(RataPAC*Sintesi!$B$4)</f>
        <v>0.97242418233034333</v>
      </c>
      <c r="AW58" s="3">
        <f t="shared" ca="1" si="27"/>
        <v>0</v>
      </c>
      <c r="AX58" s="5">
        <f t="shared" ca="1" si="56"/>
        <v>96062.092454679369</v>
      </c>
      <c r="AY58" s="5">
        <f t="shared" ca="1" si="28"/>
        <v>101250.53537061642</v>
      </c>
      <c r="AZ58" s="5">
        <f t="shared" ca="1" si="57"/>
        <v>5188.4429159370484</v>
      </c>
      <c r="BB58" s="16">
        <f t="shared" ca="1" si="29"/>
        <v>40756</v>
      </c>
      <c r="BC58" s="5">
        <f t="shared" ca="1" si="30"/>
        <v>0</v>
      </c>
      <c r="BD58" s="5">
        <f t="shared" ca="1" si="31"/>
        <v>0</v>
      </c>
      <c r="BG58" s="45">
        <f t="shared" ca="1" si="67"/>
        <v>0</v>
      </c>
      <c r="BH58" s="45">
        <f t="shared" ca="1" si="68"/>
        <v>0</v>
      </c>
      <c r="BI58" s="45">
        <f t="shared" ca="1" si="69"/>
        <v>0</v>
      </c>
      <c r="BJ58" s="45">
        <f t="shared" ca="1" si="70"/>
        <v>0</v>
      </c>
      <c r="BK58" s="45">
        <f t="shared" ca="1" si="71"/>
        <v>0</v>
      </c>
      <c r="BM58">
        <f t="shared" ca="1" si="72"/>
        <v>5</v>
      </c>
      <c r="BN58">
        <f t="shared" ca="1" si="73"/>
        <v>5</v>
      </c>
      <c r="BO58">
        <f t="shared" ca="1" si="74"/>
        <v>5</v>
      </c>
      <c r="BP58">
        <f t="shared" ca="1" si="75"/>
        <v>5</v>
      </c>
      <c r="BQ58">
        <f t="shared" ca="1" si="76"/>
        <v>5</v>
      </c>
      <c r="BS58">
        <f t="shared" ca="1" si="32"/>
        <v>25</v>
      </c>
      <c r="BV58" s="45">
        <f t="shared" ca="1" si="77"/>
        <v>5312.9075453206897</v>
      </c>
      <c r="BW58" s="45">
        <f t="shared" ca="1" si="33"/>
        <v>106563.44291593711</v>
      </c>
      <c r="BX58" s="15">
        <f t="shared" ca="1" si="18"/>
        <v>-7.7556992821403159E-2</v>
      </c>
    </row>
    <row r="59" spans="1:76" x14ac:dyDescent="0.25">
      <c r="A59" s="38">
        <f t="shared" si="34"/>
        <v>59</v>
      </c>
      <c r="B59">
        <f t="shared" si="35"/>
        <v>56</v>
      </c>
      <c r="C59" t="str">
        <f t="shared" ca="1" si="61"/>
        <v>01/09/2011</v>
      </c>
      <c r="D59" s="3">
        <f t="shared" si="78"/>
        <v>23333.333333333343</v>
      </c>
      <c r="F59">
        <f t="shared" ca="1" si="62"/>
        <v>67.693660672394699</v>
      </c>
      <c r="G59" s="5">
        <f t="shared" ca="1" si="79"/>
        <v>0</v>
      </c>
      <c r="H59">
        <f t="shared" ca="1" si="58"/>
        <v>0</v>
      </c>
      <c r="I59">
        <f t="shared" ca="1" si="59"/>
        <v>260</v>
      </c>
      <c r="J59" s="3">
        <f t="shared" ca="1" si="60"/>
        <v>16707.640387999159</v>
      </c>
      <c r="K59" s="3">
        <f t="shared" ca="1" si="39"/>
        <v>18412.002496297839</v>
      </c>
      <c r="L59" s="15">
        <f ca="1">K59/(RataPAC*Sintesi!$B$4)</f>
        <v>0.92060012481489195</v>
      </c>
      <c r="M59" s="13" t="e">
        <f t="shared" ca="1" si="21"/>
        <v>#DIV/0!</v>
      </c>
      <c r="N59" s="25" t="e">
        <f t="shared" ca="1" si="22"/>
        <v>#DIV/0!</v>
      </c>
      <c r="P59">
        <f t="shared" ca="1" si="63"/>
        <v>72.407035981995193</v>
      </c>
      <c r="Q59" s="5">
        <f t="shared" ca="1" si="80"/>
        <v>0</v>
      </c>
      <c r="R59">
        <f t="shared" ca="1" si="40"/>
        <v>0</v>
      </c>
      <c r="S59">
        <f t="shared" ca="1" si="41"/>
        <v>267</v>
      </c>
      <c r="T59" s="3">
        <f t="shared" ca="1" si="42"/>
        <v>19274.680500641742</v>
      </c>
      <c r="U59" s="3">
        <f t="shared" ca="1" si="43"/>
        <v>18078.081283240623</v>
      </c>
      <c r="V59" s="15">
        <f ca="1">U59/(RataPAC*Sintesi!$B$4)</f>
        <v>0.90390406416203117</v>
      </c>
      <c r="X59">
        <f t="shared" ca="1" si="64"/>
        <v>38.026179541825599</v>
      </c>
      <c r="Y59" s="5">
        <f t="shared" ca="1" si="81"/>
        <v>0</v>
      </c>
      <c r="Z59">
        <f t="shared" ca="1" si="44"/>
        <v>0</v>
      </c>
      <c r="AA59">
        <f t="shared" ca="1" si="45"/>
        <v>636</v>
      </c>
      <c r="AB59" s="3">
        <f t="shared" ca="1" si="46"/>
        <v>20786.311263110525</v>
      </c>
      <c r="AC59" s="3">
        <f t="shared" ca="1" si="47"/>
        <v>19341.358226497148</v>
      </c>
      <c r="AD59" s="15">
        <f ca="1">AC59/(RataPAC*Sintesi!$B$4)</f>
        <v>0.96706791132485737</v>
      </c>
      <c r="AF59">
        <f t="shared" ca="1" si="65"/>
        <v>27.746099999999998</v>
      </c>
      <c r="AG59" s="5">
        <f t="shared" ca="1" si="82"/>
        <v>0</v>
      </c>
      <c r="AH59">
        <f t="shared" ca="1" si="48"/>
        <v>0</v>
      </c>
      <c r="AI59">
        <f t="shared" ca="1" si="49"/>
        <v>793</v>
      </c>
      <c r="AJ59" s="3">
        <f t="shared" ca="1" si="50"/>
        <v>20008.896700000001</v>
      </c>
      <c r="AK59" s="3">
        <f t="shared" ca="1" si="51"/>
        <v>19407.166802036867</v>
      </c>
      <c r="AL59" s="15">
        <f ca="1">AK59/(RataPAC*Sintesi!$B$4)</f>
        <v>0.9703583401018433</v>
      </c>
      <c r="AN59">
        <f t="shared" ca="1" si="66"/>
        <v>18.984500000000001</v>
      </c>
      <c r="AO59" s="5">
        <f t="shared" ca="1" si="83"/>
        <v>0</v>
      </c>
      <c r="AP59">
        <f t="shared" ca="1" si="52"/>
        <v>0</v>
      </c>
      <c r="AQ59">
        <f t="shared" ca="1" si="53"/>
        <v>955</v>
      </c>
      <c r="AR59" s="3">
        <f t="shared" ca="1" si="54"/>
        <v>17364.860499999999</v>
      </c>
      <c r="AS59" s="3">
        <f t="shared" ca="1" si="55"/>
        <v>19448.483646606866</v>
      </c>
      <c r="AT59" s="15">
        <f ca="1">AS59/(RataPAC*Sintesi!$B$4)</f>
        <v>0.97242418233034333</v>
      </c>
      <c r="AW59" s="3">
        <f t="shared" ca="1" si="27"/>
        <v>0</v>
      </c>
      <c r="AX59" s="5">
        <f t="shared" ca="1" si="56"/>
        <v>96087.092454679369</v>
      </c>
      <c r="AY59" s="5">
        <f t="shared" ca="1" si="28"/>
        <v>94142.389351751423</v>
      </c>
      <c r="AZ59" s="5">
        <f t="shared" ca="1" si="57"/>
        <v>-1944.703102927946</v>
      </c>
      <c r="BB59" s="16">
        <f t="shared" ca="1" si="29"/>
        <v>40787</v>
      </c>
      <c r="BC59" s="5">
        <f t="shared" ca="1" si="30"/>
        <v>0</v>
      </c>
      <c r="BD59" s="5">
        <f t="shared" ca="1" si="31"/>
        <v>0</v>
      </c>
      <c r="BG59" s="45">
        <f t="shared" ca="1" si="67"/>
        <v>0</v>
      </c>
      <c r="BH59" s="45">
        <f t="shared" ca="1" si="68"/>
        <v>0</v>
      </c>
      <c r="BI59" s="45">
        <f t="shared" ca="1" si="69"/>
        <v>0</v>
      </c>
      <c r="BJ59" s="45">
        <f t="shared" ca="1" si="70"/>
        <v>0</v>
      </c>
      <c r="BK59" s="45">
        <f t="shared" ca="1" si="71"/>
        <v>0</v>
      </c>
      <c r="BM59">
        <f t="shared" ca="1" si="72"/>
        <v>5</v>
      </c>
      <c r="BN59">
        <f t="shared" ca="1" si="73"/>
        <v>5</v>
      </c>
      <c r="BO59">
        <f t="shared" ca="1" si="74"/>
        <v>5</v>
      </c>
      <c r="BP59">
        <f t="shared" ca="1" si="75"/>
        <v>5</v>
      </c>
      <c r="BQ59">
        <f t="shared" ca="1" si="76"/>
        <v>5</v>
      </c>
      <c r="BS59">
        <f t="shared" ca="1" si="32"/>
        <v>25</v>
      </c>
      <c r="BV59" s="45">
        <f t="shared" ca="1" si="77"/>
        <v>5312.9075453206897</v>
      </c>
      <c r="BW59" s="45">
        <f t="shared" ca="1" si="33"/>
        <v>99455.296897072112</v>
      </c>
      <c r="BX59" s="15">
        <f t="shared" ca="1" si="18"/>
        <v>-6.6703419337457714E-2</v>
      </c>
    </row>
    <row r="60" spans="1:76" x14ac:dyDescent="0.25">
      <c r="A60" s="38">
        <f t="shared" si="34"/>
        <v>60</v>
      </c>
      <c r="B60">
        <f t="shared" si="35"/>
        <v>57</v>
      </c>
      <c r="C60" t="str">
        <f t="shared" ca="1" si="61"/>
        <v>30/09/2011</v>
      </c>
      <c r="D60" s="3">
        <f t="shared" si="78"/>
        <v>23750.000000000011</v>
      </c>
      <c r="F60">
        <f t="shared" ca="1" si="62"/>
        <v>64.260155338458304</v>
      </c>
      <c r="G60" s="5">
        <f t="shared" ca="1" si="79"/>
        <v>0</v>
      </c>
      <c r="H60">
        <f t="shared" ca="1" si="58"/>
        <v>0</v>
      </c>
      <c r="I60">
        <f t="shared" ca="1" si="59"/>
        <v>260</v>
      </c>
      <c r="J60" s="3">
        <f t="shared" ca="1" si="60"/>
        <v>17408.743665434162</v>
      </c>
      <c r="K60" s="3">
        <f t="shared" ca="1" si="39"/>
        <v>18412.002496297839</v>
      </c>
      <c r="L60" s="15">
        <f ca="1">K60/(RataPAC*Sintesi!$B$4)</f>
        <v>0.92060012481489195</v>
      </c>
      <c r="M60" s="13" t="e">
        <f t="shared" ca="1" si="21"/>
        <v>#DIV/0!</v>
      </c>
      <c r="N60" s="25" t="e">
        <f t="shared" ca="1" si="22"/>
        <v>#DIV/0!</v>
      </c>
      <c r="P60">
        <f t="shared" ca="1" si="63"/>
        <v>72.189814609145103</v>
      </c>
      <c r="Q60" s="5">
        <f t="shared" ca="1" si="80"/>
        <v>0</v>
      </c>
      <c r="R60">
        <f t="shared" ca="1" si="40"/>
        <v>0</v>
      </c>
      <c r="S60">
        <f t="shared" ca="1" si="41"/>
        <v>267</v>
      </c>
      <c r="T60" s="3">
        <f t="shared" ca="1" si="42"/>
        <v>20397.580426987231</v>
      </c>
      <c r="U60" s="3">
        <f t="shared" ca="1" si="43"/>
        <v>18078.081283240623</v>
      </c>
      <c r="V60" s="15">
        <f ca="1">U60/(RataPAC*Sintesi!$B$4)</f>
        <v>0.90390406416203117</v>
      </c>
      <c r="X60">
        <f t="shared" ca="1" si="64"/>
        <v>32.682879344513402</v>
      </c>
      <c r="Y60" s="5">
        <f t="shared" ca="1" si="81"/>
        <v>0</v>
      </c>
      <c r="Z60">
        <f t="shared" ca="1" si="44"/>
        <v>0</v>
      </c>
      <c r="AA60">
        <f t="shared" ca="1" si="45"/>
        <v>636</v>
      </c>
      <c r="AB60" s="3">
        <f t="shared" ca="1" si="46"/>
        <v>22873.426414271973</v>
      </c>
      <c r="AC60" s="3">
        <f t="shared" ca="1" si="47"/>
        <v>19341.358226497148</v>
      </c>
      <c r="AD60" s="15">
        <f ca="1">AC60/(RataPAC*Sintesi!$B$4)</f>
        <v>0.96706791132485737</v>
      </c>
      <c r="AF60">
        <f t="shared" ca="1" si="65"/>
        <v>25.2319</v>
      </c>
      <c r="AG60" s="5">
        <f t="shared" ca="1" si="82"/>
        <v>0</v>
      </c>
      <c r="AH60">
        <f t="shared" ca="1" si="48"/>
        <v>0</v>
      </c>
      <c r="AI60">
        <f t="shared" ca="1" si="49"/>
        <v>793</v>
      </c>
      <c r="AJ60" s="3">
        <f t="shared" ca="1" si="50"/>
        <v>21060.0975</v>
      </c>
      <c r="AK60" s="3">
        <f t="shared" ca="1" si="51"/>
        <v>19407.166802036867</v>
      </c>
      <c r="AL60" s="15">
        <f ca="1">AK60/(RataPAC*Sintesi!$B$4)</f>
        <v>0.9703583401018433</v>
      </c>
      <c r="AN60">
        <f t="shared" ca="1" si="66"/>
        <v>18.1831</v>
      </c>
      <c r="AO60" s="5">
        <f t="shared" ca="1" si="83"/>
        <v>0</v>
      </c>
      <c r="AP60">
        <f t="shared" ca="1" si="52"/>
        <v>0</v>
      </c>
      <c r="AQ60">
        <f t="shared" ca="1" si="53"/>
        <v>955</v>
      </c>
      <c r="AR60" s="3">
        <f t="shared" ca="1" si="54"/>
        <v>18462.537499999999</v>
      </c>
      <c r="AS60" s="3">
        <f t="shared" ca="1" si="55"/>
        <v>19448.483646606866</v>
      </c>
      <c r="AT60" s="15">
        <f ca="1">AS60/(RataPAC*Sintesi!$B$4)</f>
        <v>0.97242418233034333</v>
      </c>
      <c r="AW60" s="3">
        <f t="shared" ca="1" si="27"/>
        <v>0</v>
      </c>
      <c r="AX60" s="5">
        <f t="shared" ca="1" si="56"/>
        <v>96112.092454679369</v>
      </c>
      <c r="AY60" s="5">
        <f t="shared" ca="1" si="28"/>
        <v>100202.38550669336</v>
      </c>
      <c r="AZ60" s="5">
        <f t="shared" ca="1" si="57"/>
        <v>4090.2930520139926</v>
      </c>
      <c r="BB60" s="16">
        <f t="shared" ca="1" si="29"/>
        <v>40816</v>
      </c>
      <c r="BC60" s="5">
        <f t="shared" ca="1" si="30"/>
        <v>0</v>
      </c>
      <c r="BD60" s="5">
        <f t="shared" ca="1" si="31"/>
        <v>0</v>
      </c>
      <c r="BG60" s="45">
        <f t="shared" ca="1" si="67"/>
        <v>0</v>
      </c>
      <c r="BH60" s="45">
        <f t="shared" ca="1" si="68"/>
        <v>0</v>
      </c>
      <c r="BI60" s="45">
        <f t="shared" ca="1" si="69"/>
        <v>0</v>
      </c>
      <c r="BJ60" s="45">
        <f t="shared" ca="1" si="70"/>
        <v>0</v>
      </c>
      <c r="BK60" s="45">
        <f t="shared" ca="1" si="71"/>
        <v>0</v>
      </c>
      <c r="BM60">
        <f t="shared" ca="1" si="72"/>
        <v>5</v>
      </c>
      <c r="BN60">
        <f t="shared" ca="1" si="73"/>
        <v>5</v>
      </c>
      <c r="BO60">
        <f t="shared" ca="1" si="74"/>
        <v>5</v>
      </c>
      <c r="BP60">
        <f t="shared" ca="1" si="75"/>
        <v>5</v>
      </c>
      <c r="BQ60">
        <f t="shared" ca="1" si="76"/>
        <v>5</v>
      </c>
      <c r="BS60">
        <f t="shared" ca="1" si="32"/>
        <v>25</v>
      </c>
      <c r="BV60" s="45">
        <f t="shared" ca="1" si="77"/>
        <v>5312.9075453206897</v>
      </c>
      <c r="BW60" s="45">
        <f t="shared" ca="1" si="33"/>
        <v>105515.29305201405</v>
      </c>
      <c r="BX60" s="15">
        <f t="shared" ca="1" si="18"/>
        <v>6.093185927757605E-2</v>
      </c>
    </row>
    <row r="61" spans="1:76" x14ac:dyDescent="0.25">
      <c r="A61" s="38">
        <f t="shared" si="34"/>
        <v>61</v>
      </c>
      <c r="B61">
        <f t="shared" si="35"/>
        <v>58</v>
      </c>
      <c r="C61" t="str">
        <f t="shared" ca="1" si="61"/>
        <v>01/11/2011</v>
      </c>
      <c r="D61" s="3">
        <f t="shared" si="78"/>
        <v>24166.666666666679</v>
      </c>
      <c r="F61">
        <f t="shared" ca="1" si="62"/>
        <v>66.956706405516002</v>
      </c>
      <c r="G61" s="5">
        <f t="shared" ca="1" si="79"/>
        <v>0</v>
      </c>
      <c r="H61">
        <f t="shared" ca="1" si="58"/>
        <v>0</v>
      </c>
      <c r="I61">
        <f t="shared" ca="1" si="59"/>
        <v>260</v>
      </c>
      <c r="J61" s="3">
        <f t="shared" ca="1" si="60"/>
        <v>17704.181133110993</v>
      </c>
      <c r="K61" s="3">
        <f t="shared" ca="1" si="39"/>
        <v>18412.002496297839</v>
      </c>
      <c r="L61" s="15">
        <f ca="1">K61/(RataPAC*Sintesi!$B$4)</f>
        <v>0.92060012481489195</v>
      </c>
      <c r="M61" s="13" t="e">
        <f t="shared" ca="1" si="21"/>
        <v>#DIV/0!</v>
      </c>
      <c r="N61" s="25" t="e">
        <f t="shared" ca="1" si="22"/>
        <v>#DIV/0!</v>
      </c>
      <c r="P61">
        <f t="shared" ca="1" si="63"/>
        <v>76.395432310813604</v>
      </c>
      <c r="Q61" s="5">
        <f t="shared" ca="1" si="80"/>
        <v>0</v>
      </c>
      <c r="R61">
        <f t="shared" ca="1" si="40"/>
        <v>0</v>
      </c>
      <c r="S61">
        <f t="shared" ca="1" si="41"/>
        <v>267</v>
      </c>
      <c r="T61" s="3">
        <f t="shared" ca="1" si="42"/>
        <v>21190.433404711937</v>
      </c>
      <c r="U61" s="3">
        <f t="shared" ca="1" si="43"/>
        <v>18078.081283240623</v>
      </c>
      <c r="V61" s="15">
        <f ca="1">U61/(RataPAC*Sintesi!$B$4)</f>
        <v>0.90390406416203117</v>
      </c>
      <c r="X61">
        <f t="shared" ca="1" si="64"/>
        <v>35.9645069406792</v>
      </c>
      <c r="Y61" s="5">
        <f t="shared" ca="1" si="81"/>
        <v>0</v>
      </c>
      <c r="Z61">
        <f t="shared" ca="1" si="44"/>
        <v>0</v>
      </c>
      <c r="AA61">
        <f t="shared" ca="1" si="45"/>
        <v>636</v>
      </c>
      <c r="AB61" s="3">
        <f t="shared" ca="1" si="46"/>
        <v>22677.483101504102</v>
      </c>
      <c r="AC61" s="3">
        <f t="shared" ca="1" si="47"/>
        <v>19341.358226497148</v>
      </c>
      <c r="AD61" s="15">
        <f ca="1">AC61/(RataPAC*Sintesi!$B$4)</f>
        <v>0.96706791132485737</v>
      </c>
      <c r="AF61">
        <f t="shared" ca="1" si="65"/>
        <v>26.557500000000001</v>
      </c>
      <c r="AG61" s="5">
        <f t="shared" ca="1" si="82"/>
        <v>0</v>
      </c>
      <c r="AH61">
        <f t="shared" ca="1" si="48"/>
        <v>0</v>
      </c>
      <c r="AI61">
        <f t="shared" ca="1" si="49"/>
        <v>793</v>
      </c>
      <c r="AJ61" s="3">
        <f t="shared" ca="1" si="50"/>
        <v>21575.785400000001</v>
      </c>
      <c r="AK61" s="3">
        <f t="shared" ca="1" si="51"/>
        <v>19407.166802036867</v>
      </c>
      <c r="AL61" s="15">
        <f ca="1">AK61/(RataPAC*Sintesi!$B$4)</f>
        <v>0.9703583401018433</v>
      </c>
      <c r="AN61">
        <f t="shared" ca="1" si="66"/>
        <v>19.3325</v>
      </c>
      <c r="AO61" s="5">
        <f t="shared" ca="1" si="83"/>
        <v>0</v>
      </c>
      <c r="AP61">
        <f t="shared" ca="1" si="52"/>
        <v>0</v>
      </c>
      <c r="AQ61">
        <f t="shared" ca="1" si="53"/>
        <v>955</v>
      </c>
      <c r="AR61" s="3">
        <f t="shared" ca="1" si="54"/>
        <v>18492.429</v>
      </c>
      <c r="AS61" s="3">
        <f t="shared" ca="1" si="55"/>
        <v>19448.483646606866</v>
      </c>
      <c r="AT61" s="15">
        <f ca="1">AS61/(RataPAC*Sintesi!$B$4)</f>
        <v>0.97242418233034333</v>
      </c>
      <c r="AW61" s="3">
        <f t="shared" ca="1" si="27"/>
        <v>0</v>
      </c>
      <c r="AX61" s="5">
        <f t="shared" ca="1" si="56"/>
        <v>96137.092454679369</v>
      </c>
      <c r="AY61" s="5">
        <f t="shared" ca="1" si="28"/>
        <v>101640.31203932702</v>
      </c>
      <c r="AZ61" s="5">
        <f t="shared" ca="1" si="57"/>
        <v>5503.2195846476534</v>
      </c>
      <c r="BB61" s="16">
        <f t="shared" ca="1" si="29"/>
        <v>40848</v>
      </c>
      <c r="BC61" s="5">
        <f t="shared" ca="1" si="30"/>
        <v>0</v>
      </c>
      <c r="BD61" s="5">
        <f t="shared" ca="1" si="31"/>
        <v>0</v>
      </c>
      <c r="BG61" s="45">
        <f t="shared" ca="1" si="67"/>
        <v>0</v>
      </c>
      <c r="BH61" s="45">
        <f t="shared" ca="1" si="68"/>
        <v>0</v>
      </c>
      <c r="BI61" s="45">
        <f t="shared" ca="1" si="69"/>
        <v>0</v>
      </c>
      <c r="BJ61" s="45">
        <f t="shared" ca="1" si="70"/>
        <v>0</v>
      </c>
      <c r="BK61" s="45">
        <f t="shared" ca="1" si="71"/>
        <v>0</v>
      </c>
      <c r="BM61">
        <f t="shared" ca="1" si="72"/>
        <v>5</v>
      </c>
      <c r="BN61">
        <f t="shared" ca="1" si="73"/>
        <v>5</v>
      </c>
      <c r="BO61">
        <f t="shared" ca="1" si="74"/>
        <v>5</v>
      </c>
      <c r="BP61">
        <f t="shared" ca="1" si="75"/>
        <v>5</v>
      </c>
      <c r="BQ61">
        <f t="shared" ca="1" si="76"/>
        <v>5</v>
      </c>
      <c r="BS61">
        <f t="shared" ca="1" si="32"/>
        <v>25</v>
      </c>
      <c r="BV61" s="45">
        <f t="shared" ca="1" si="77"/>
        <v>5312.9075453206897</v>
      </c>
      <c r="BW61" s="45">
        <f t="shared" ca="1" si="33"/>
        <v>106953.21958464771</v>
      </c>
      <c r="BX61" s="15">
        <f t="shared" ca="1" si="18"/>
        <v>1.3627659944277726E-2</v>
      </c>
    </row>
    <row r="62" spans="1:76" x14ac:dyDescent="0.25">
      <c r="A62" s="38">
        <f t="shared" si="34"/>
        <v>62</v>
      </c>
      <c r="B62">
        <f t="shared" si="35"/>
        <v>59</v>
      </c>
      <c r="C62" t="str">
        <f t="shared" ca="1" si="61"/>
        <v>01/12/2011</v>
      </c>
      <c r="D62" s="3">
        <f t="shared" si="78"/>
        <v>24583.333333333347</v>
      </c>
      <c r="F62">
        <f t="shared" ca="1" si="62"/>
        <v>68.093004358119202</v>
      </c>
      <c r="G62" s="5">
        <f t="shared" ca="1" si="79"/>
        <v>0</v>
      </c>
      <c r="H62">
        <f t="shared" ca="1" si="58"/>
        <v>0</v>
      </c>
      <c r="I62">
        <f t="shared" ca="1" si="59"/>
        <v>260</v>
      </c>
      <c r="J62" s="3">
        <f t="shared" ca="1" si="60"/>
        <v>18192.153250534691</v>
      </c>
      <c r="K62" s="3">
        <f t="shared" ca="1" si="39"/>
        <v>18412.002496297839</v>
      </c>
      <c r="L62" s="15">
        <f ca="1">K62/(RataPAC*Sintesi!$B$4)</f>
        <v>0.92060012481489195</v>
      </c>
      <c r="M62" s="13" t="e">
        <f t="shared" ca="1" si="21"/>
        <v>#DIV/0!</v>
      </c>
      <c r="N62" s="25" t="e">
        <f t="shared" ca="1" si="22"/>
        <v>#DIV/0!</v>
      </c>
      <c r="P62">
        <f t="shared" ca="1" si="63"/>
        <v>79.364919118771297</v>
      </c>
      <c r="Q62" s="5">
        <f t="shared" ca="1" si="80"/>
        <v>0</v>
      </c>
      <c r="R62">
        <f t="shared" ca="1" si="40"/>
        <v>0</v>
      </c>
      <c r="S62">
        <f t="shared" ca="1" si="41"/>
        <v>267</v>
      </c>
      <c r="T62" s="3">
        <f t="shared" ca="1" si="42"/>
        <v>22227.695851860924</v>
      </c>
      <c r="U62" s="3">
        <f t="shared" ca="1" si="43"/>
        <v>18078.081283240623</v>
      </c>
      <c r="V62" s="15">
        <f ca="1">U62/(RataPAC*Sintesi!$B$4)</f>
        <v>0.90390406416203117</v>
      </c>
      <c r="X62">
        <f t="shared" ca="1" si="64"/>
        <v>35.6564199709184</v>
      </c>
      <c r="Y62" s="5">
        <f t="shared" ca="1" si="81"/>
        <v>0</v>
      </c>
      <c r="Z62">
        <f t="shared" ca="1" si="44"/>
        <v>0</v>
      </c>
      <c r="AA62">
        <f t="shared" ca="1" si="45"/>
        <v>636</v>
      </c>
      <c r="AB62" s="3">
        <f t="shared" ca="1" si="46"/>
        <v>21871.508288431993</v>
      </c>
      <c r="AC62" s="3">
        <f t="shared" ca="1" si="47"/>
        <v>19341.358226497148</v>
      </c>
      <c r="AD62" s="15">
        <f ca="1">AC62/(RataPAC*Sintesi!$B$4)</f>
        <v>0.96706791132485737</v>
      </c>
      <c r="AF62">
        <f t="shared" ca="1" si="65"/>
        <v>27.207799999999999</v>
      </c>
      <c r="AG62" s="5">
        <f t="shared" ca="1" si="82"/>
        <v>0</v>
      </c>
      <c r="AH62">
        <f t="shared" ca="1" si="48"/>
        <v>0</v>
      </c>
      <c r="AI62">
        <f t="shared" ca="1" si="49"/>
        <v>793</v>
      </c>
      <c r="AJ62" s="3">
        <f t="shared" ca="1" si="50"/>
        <v>22032.9499</v>
      </c>
      <c r="AK62" s="3">
        <f t="shared" ca="1" si="51"/>
        <v>19407.166802036867</v>
      </c>
      <c r="AL62" s="15">
        <f ca="1">AK62/(RataPAC*Sintesi!$B$4)</f>
        <v>0.9703583401018433</v>
      </c>
      <c r="AN62">
        <f t="shared" ca="1" si="66"/>
        <v>19.363800000000001</v>
      </c>
      <c r="AO62" s="5">
        <f t="shared" ca="1" si="83"/>
        <v>0</v>
      </c>
      <c r="AP62">
        <f t="shared" ca="1" si="52"/>
        <v>0</v>
      </c>
      <c r="AQ62">
        <f t="shared" ca="1" si="53"/>
        <v>955</v>
      </c>
      <c r="AR62" s="3">
        <f t="shared" ca="1" si="54"/>
        <v>17989.430499999999</v>
      </c>
      <c r="AS62" s="3">
        <f t="shared" ca="1" si="55"/>
        <v>19448.483646606866</v>
      </c>
      <c r="AT62" s="15">
        <f ca="1">AS62/(RataPAC*Sintesi!$B$4)</f>
        <v>0.97242418233034333</v>
      </c>
      <c r="AW62" s="3">
        <f t="shared" ca="1" si="27"/>
        <v>0</v>
      </c>
      <c r="AX62" s="5">
        <f t="shared" ca="1" si="56"/>
        <v>96162.092454679369</v>
      </c>
      <c r="AY62" s="5">
        <f t="shared" ca="1" si="28"/>
        <v>102313.73779082761</v>
      </c>
      <c r="AZ62" s="5">
        <f t="shared" ca="1" si="57"/>
        <v>6151.6453361482418</v>
      </c>
      <c r="BB62" s="16">
        <f t="shared" ca="1" si="29"/>
        <v>40878</v>
      </c>
      <c r="BC62" s="5">
        <f t="shared" ca="1" si="30"/>
        <v>0</v>
      </c>
      <c r="BD62" s="5">
        <f t="shared" ca="1" si="31"/>
        <v>0</v>
      </c>
      <c r="BG62" s="45">
        <f t="shared" ca="1" si="67"/>
        <v>0</v>
      </c>
      <c r="BH62" s="45">
        <f t="shared" ca="1" si="68"/>
        <v>0</v>
      </c>
      <c r="BI62" s="45">
        <f t="shared" ca="1" si="69"/>
        <v>0</v>
      </c>
      <c r="BJ62" s="45">
        <f t="shared" ca="1" si="70"/>
        <v>0</v>
      </c>
      <c r="BK62" s="45">
        <f t="shared" ca="1" si="71"/>
        <v>0</v>
      </c>
      <c r="BM62">
        <f t="shared" ca="1" si="72"/>
        <v>5</v>
      </c>
      <c r="BN62">
        <f t="shared" ca="1" si="73"/>
        <v>5</v>
      </c>
      <c r="BO62">
        <f t="shared" ca="1" si="74"/>
        <v>5</v>
      </c>
      <c r="BP62">
        <f t="shared" ca="1" si="75"/>
        <v>5</v>
      </c>
      <c r="BQ62">
        <f t="shared" ca="1" si="76"/>
        <v>5</v>
      </c>
      <c r="BS62">
        <f t="shared" ca="1" si="32"/>
        <v>25</v>
      </c>
      <c r="BV62" s="45">
        <f t="shared" ca="1" si="77"/>
        <v>5312.9075453206897</v>
      </c>
      <c r="BW62" s="45">
        <f t="shared" ca="1" si="33"/>
        <v>107626.6453361483</v>
      </c>
      <c r="BX62" s="15">
        <f t="shared" ca="1" si="18"/>
        <v>6.2964514216199419E-3</v>
      </c>
    </row>
    <row r="63" spans="1:76" x14ac:dyDescent="0.25">
      <c r="A63" s="38">
        <f t="shared" si="34"/>
        <v>63</v>
      </c>
      <c r="B63">
        <f t="shared" si="35"/>
        <v>60</v>
      </c>
      <c r="C63" t="str">
        <f t="shared" ca="1" si="61"/>
        <v>30/12/2011</v>
      </c>
      <c r="D63" s="3">
        <f t="shared" si="78"/>
        <v>25000.000000000015</v>
      </c>
      <c r="F63">
        <f t="shared" ca="1" si="62"/>
        <v>69.969820194364203</v>
      </c>
      <c r="G63" s="5">
        <f t="shared" ca="1" si="79"/>
        <v>0</v>
      </c>
      <c r="H63">
        <f t="shared" ca="1" si="58"/>
        <v>0</v>
      </c>
      <c r="I63">
        <f t="shared" ca="1" si="59"/>
        <v>260</v>
      </c>
      <c r="J63" s="3">
        <f t="shared" ca="1" si="60"/>
        <v>19253.739703112202</v>
      </c>
      <c r="K63" s="3">
        <f t="shared" ca="1" si="39"/>
        <v>18412.002496297839</v>
      </c>
      <c r="L63" s="15">
        <f ca="1">K63/(RataPAC*Sintesi!$B$4)</f>
        <v>0.92060012481489195</v>
      </c>
      <c r="M63" s="13" t="e">
        <f t="shared" ca="1" si="21"/>
        <v>#DIV/0!</v>
      </c>
      <c r="N63" s="25" t="e">
        <f t="shared" ca="1" si="22"/>
        <v>#DIV/0!</v>
      </c>
      <c r="P63">
        <f t="shared" ca="1" si="63"/>
        <v>83.249797197980996</v>
      </c>
      <c r="Q63" s="5">
        <f t="shared" ca="1" si="80"/>
        <v>0</v>
      </c>
      <c r="R63">
        <f t="shared" ca="1" si="40"/>
        <v>0</v>
      </c>
      <c r="S63">
        <f t="shared" ca="1" si="41"/>
        <v>267</v>
      </c>
      <c r="T63" s="3">
        <f t="shared" ca="1" si="42"/>
        <v>23106.834204275467</v>
      </c>
      <c r="U63" s="3">
        <f t="shared" ca="1" si="43"/>
        <v>18078.081283240623</v>
      </c>
      <c r="V63" s="15">
        <f ca="1">U63/(RataPAC*Sintesi!$B$4)</f>
        <v>0.90390406416203117</v>
      </c>
      <c r="X63">
        <f t="shared" ca="1" si="64"/>
        <v>34.389163975522003</v>
      </c>
      <c r="Y63" s="5">
        <f t="shared" ca="1" si="81"/>
        <v>0</v>
      </c>
      <c r="Z63">
        <f t="shared" ca="1" si="44"/>
        <v>0</v>
      </c>
      <c r="AA63">
        <f t="shared" ca="1" si="45"/>
        <v>636</v>
      </c>
      <c r="AB63" s="3">
        <f t="shared" ca="1" si="46"/>
        <v>23976.846115591907</v>
      </c>
      <c r="AC63" s="3">
        <f t="shared" ca="1" si="47"/>
        <v>19341.358226497148</v>
      </c>
      <c r="AD63" s="15">
        <f ca="1">AC63/(RataPAC*Sintesi!$B$4)</f>
        <v>0.96706791132485737</v>
      </c>
      <c r="AF63">
        <f t="shared" ca="1" si="65"/>
        <v>27.784300000000002</v>
      </c>
      <c r="AG63" s="5">
        <f t="shared" ca="1" si="82"/>
        <v>0</v>
      </c>
      <c r="AH63">
        <f t="shared" ca="1" si="48"/>
        <v>0</v>
      </c>
      <c r="AI63">
        <f t="shared" ca="1" si="49"/>
        <v>793</v>
      </c>
      <c r="AJ63" s="3">
        <f t="shared" ca="1" si="50"/>
        <v>24219.012999999999</v>
      </c>
      <c r="AK63" s="3">
        <f t="shared" ca="1" si="51"/>
        <v>19407.166802036867</v>
      </c>
      <c r="AL63" s="15">
        <f ca="1">AK63/(RataPAC*Sintesi!$B$4)</f>
        <v>0.9703583401018433</v>
      </c>
      <c r="AN63">
        <f t="shared" ca="1" si="66"/>
        <v>18.8371</v>
      </c>
      <c r="AO63" s="5">
        <f t="shared" ca="1" si="83"/>
        <v>0</v>
      </c>
      <c r="AP63">
        <f t="shared" ca="1" si="52"/>
        <v>0</v>
      </c>
      <c r="AQ63">
        <f t="shared" ca="1" si="53"/>
        <v>955</v>
      </c>
      <c r="AR63" s="3">
        <f t="shared" ca="1" si="54"/>
        <v>19172.198</v>
      </c>
      <c r="AS63" s="3">
        <f t="shared" ca="1" si="55"/>
        <v>19448.483646606866</v>
      </c>
      <c r="AT63" s="15">
        <f ca="1">AS63/(RataPAC*Sintesi!$B$4)</f>
        <v>0.97242418233034333</v>
      </c>
      <c r="AW63" s="3">
        <f t="shared" ca="1" si="27"/>
        <v>0</v>
      </c>
      <c r="AX63" s="5">
        <f t="shared" ca="1" si="56"/>
        <v>96187.092454679369</v>
      </c>
      <c r="AY63" s="5">
        <f t="shared" ca="1" si="28"/>
        <v>109728.63102297956</v>
      </c>
      <c r="AZ63" s="5">
        <f t="shared" ca="1" si="57"/>
        <v>13541.538568300195</v>
      </c>
      <c r="BB63" s="16">
        <f t="shared" ca="1" si="29"/>
        <v>40907</v>
      </c>
      <c r="BC63" s="5">
        <f t="shared" ca="1" si="30"/>
        <v>0</v>
      </c>
      <c r="BD63" s="5">
        <f t="shared" ca="1" si="31"/>
        <v>0</v>
      </c>
      <c r="BG63" s="45">
        <f t="shared" ca="1" si="67"/>
        <v>0</v>
      </c>
      <c r="BH63" s="45">
        <f t="shared" ca="1" si="68"/>
        <v>0</v>
      </c>
      <c r="BI63" s="45">
        <f t="shared" ca="1" si="69"/>
        <v>0</v>
      </c>
      <c r="BJ63" s="45">
        <f t="shared" ca="1" si="70"/>
        <v>0</v>
      </c>
      <c r="BK63" s="45">
        <f t="shared" ca="1" si="71"/>
        <v>0</v>
      </c>
      <c r="BM63">
        <f t="shared" ca="1" si="72"/>
        <v>5</v>
      </c>
      <c r="BN63">
        <f t="shared" ca="1" si="73"/>
        <v>5</v>
      </c>
      <c r="BO63">
        <f t="shared" ca="1" si="74"/>
        <v>5</v>
      </c>
      <c r="BP63">
        <f t="shared" ca="1" si="75"/>
        <v>5</v>
      </c>
      <c r="BQ63">
        <f t="shared" ca="1" si="76"/>
        <v>5</v>
      </c>
      <c r="BS63">
        <f t="shared" ca="1" si="32"/>
        <v>25</v>
      </c>
      <c r="BV63" s="45">
        <f t="shared" ca="1" si="77"/>
        <v>5312.9075453206897</v>
      </c>
      <c r="BW63" s="45">
        <f t="shared" ca="1" si="33"/>
        <v>115041.53856830025</v>
      </c>
      <c r="BX63" s="15">
        <f t="shared" ca="1" si="18"/>
        <v>6.8894586549577586E-2</v>
      </c>
    </row>
    <row r="64" spans="1:76" x14ac:dyDescent="0.25">
      <c r="A64" s="38">
        <f t="shared" si="34"/>
        <v>64</v>
      </c>
      <c r="B64">
        <f t="shared" si="35"/>
        <v>61</v>
      </c>
      <c r="C64" t="str">
        <f t="shared" ca="1" si="61"/>
        <v>01/02/2012</v>
      </c>
      <c r="D64" s="3">
        <f t="shared" si="78"/>
        <v>25416.666666666682</v>
      </c>
      <c r="F64">
        <f t="shared" ca="1" si="62"/>
        <v>74.052845011970007</v>
      </c>
      <c r="G64" s="5">
        <f t="shared" ca="1" si="79"/>
        <v>0</v>
      </c>
      <c r="H64">
        <f t="shared" ca="1" si="58"/>
        <v>0</v>
      </c>
      <c r="I64">
        <f t="shared" ca="1" si="59"/>
        <v>260</v>
      </c>
      <c r="J64" s="3">
        <f t="shared" ca="1" si="60"/>
        <v>19847.888676328545</v>
      </c>
      <c r="K64" s="3">
        <f t="shared" ca="1" si="39"/>
        <v>18412.002496297839</v>
      </c>
      <c r="L64" s="15">
        <f ca="1">K64/(RataPAC*Sintesi!$B$4)</f>
        <v>0.92060012481489195</v>
      </c>
      <c r="M64" s="13" t="e">
        <f t="shared" ca="1" si="21"/>
        <v>#DIV/0!</v>
      </c>
      <c r="N64" s="25" t="e">
        <f t="shared" ca="1" si="22"/>
        <v>#DIV/0!</v>
      </c>
      <c r="P64">
        <f t="shared" ca="1" si="63"/>
        <v>86.542450203278904</v>
      </c>
      <c r="Q64" s="5">
        <f t="shared" ca="1" si="80"/>
        <v>0</v>
      </c>
      <c r="R64">
        <f t="shared" ca="1" si="40"/>
        <v>0</v>
      </c>
      <c r="S64">
        <f t="shared" ca="1" si="41"/>
        <v>267</v>
      </c>
      <c r="T64" s="3">
        <f t="shared" ca="1" si="42"/>
        <v>23798.157725688787</v>
      </c>
      <c r="U64" s="3">
        <f t="shared" ca="1" si="43"/>
        <v>18078.081283240623</v>
      </c>
      <c r="V64" s="15">
        <f ca="1">U64/(RataPAC*Sintesi!$B$4)</f>
        <v>0.90390406416203117</v>
      </c>
      <c r="X64">
        <f t="shared" ca="1" si="64"/>
        <v>37.699443577974698</v>
      </c>
      <c r="Y64" s="5">
        <f t="shared" ca="1" si="81"/>
        <v>0</v>
      </c>
      <c r="Z64">
        <f t="shared" ca="1" si="44"/>
        <v>0</v>
      </c>
      <c r="AA64">
        <f t="shared" ca="1" si="45"/>
        <v>636</v>
      </c>
      <c r="AB64" s="3">
        <f t="shared" ca="1" si="46"/>
        <v>25216.3270945392</v>
      </c>
      <c r="AC64" s="3">
        <f t="shared" ca="1" si="47"/>
        <v>19341.358226497148</v>
      </c>
      <c r="AD64" s="15">
        <f ca="1">AC64/(RataPAC*Sintesi!$B$4)</f>
        <v>0.96706791132485737</v>
      </c>
      <c r="AF64">
        <f t="shared" ca="1" si="65"/>
        <v>30.541</v>
      </c>
      <c r="AG64" s="5">
        <f t="shared" ca="1" si="82"/>
        <v>0</v>
      </c>
      <c r="AH64">
        <f t="shared" ca="1" si="48"/>
        <v>0</v>
      </c>
      <c r="AI64">
        <f t="shared" ca="1" si="49"/>
        <v>793</v>
      </c>
      <c r="AJ64" s="3">
        <f t="shared" ca="1" si="50"/>
        <v>25272.592799999999</v>
      </c>
      <c r="AK64" s="3">
        <f t="shared" ca="1" si="51"/>
        <v>19407.166802036867</v>
      </c>
      <c r="AL64" s="15">
        <f ca="1">AK64/(RataPAC*Sintesi!$B$4)</f>
        <v>0.9703583401018433</v>
      </c>
      <c r="AN64">
        <f t="shared" ca="1" si="66"/>
        <v>20.075600000000001</v>
      </c>
      <c r="AO64" s="5">
        <f t="shared" ca="1" si="83"/>
        <v>0</v>
      </c>
      <c r="AP64">
        <f t="shared" ca="1" si="52"/>
        <v>0</v>
      </c>
      <c r="AQ64">
        <f t="shared" ca="1" si="53"/>
        <v>955</v>
      </c>
      <c r="AR64" s="3">
        <f t="shared" ca="1" si="54"/>
        <v>20101.699499999999</v>
      </c>
      <c r="AS64" s="3">
        <f t="shared" ca="1" si="55"/>
        <v>19448.483646606866</v>
      </c>
      <c r="AT64" s="15">
        <f ca="1">AS64/(RataPAC*Sintesi!$B$4)</f>
        <v>0.97242418233034333</v>
      </c>
      <c r="AW64" s="3">
        <f t="shared" ca="1" si="27"/>
        <v>0</v>
      </c>
      <c r="AX64" s="5">
        <f t="shared" ca="1" si="56"/>
        <v>96212.092454679369</v>
      </c>
      <c r="AY64" s="5">
        <f t="shared" ca="1" si="28"/>
        <v>114236.66579655652</v>
      </c>
      <c r="AZ64" s="5">
        <f t="shared" ca="1" si="57"/>
        <v>18024.573341877156</v>
      </c>
      <c r="BB64" s="16">
        <f t="shared" ca="1" si="29"/>
        <v>40940</v>
      </c>
      <c r="BC64" s="5">
        <f t="shared" ca="1" si="30"/>
        <v>0</v>
      </c>
      <c r="BD64" s="5">
        <f ca="1">AY64</f>
        <v>114236.66579655652</v>
      </c>
      <c r="BG64" s="45">
        <f t="shared" ca="1" si="67"/>
        <v>0</v>
      </c>
      <c r="BH64" s="45">
        <f t="shared" ca="1" si="68"/>
        <v>0</v>
      </c>
      <c r="BI64" s="45">
        <f t="shared" ca="1" si="69"/>
        <v>0</v>
      </c>
      <c r="BJ64" s="45">
        <f t="shared" ca="1" si="70"/>
        <v>0</v>
      </c>
      <c r="BK64" s="45">
        <f t="shared" ca="1" si="71"/>
        <v>0</v>
      </c>
      <c r="BM64">
        <f t="shared" ca="1" si="72"/>
        <v>5</v>
      </c>
      <c r="BN64">
        <f t="shared" ca="1" si="73"/>
        <v>5</v>
      </c>
      <c r="BO64">
        <f t="shared" ca="1" si="74"/>
        <v>5</v>
      </c>
      <c r="BP64">
        <f t="shared" ca="1" si="75"/>
        <v>5</v>
      </c>
      <c r="BQ64">
        <f t="shared" ca="1" si="76"/>
        <v>5</v>
      </c>
      <c r="BS64">
        <f t="shared" ca="1" si="32"/>
        <v>25</v>
      </c>
      <c r="BV64" s="45">
        <f t="shared" ca="1" si="77"/>
        <v>5312.9075453206897</v>
      </c>
      <c r="BW64" s="45">
        <f t="shared" ca="1" si="33"/>
        <v>119549.57334187721</v>
      </c>
      <c r="BX64" s="15">
        <f t="shared" ca="1" si="18"/>
        <v>3.9186148148571132E-2</v>
      </c>
    </row>
    <row r="65" spans="1:76" x14ac:dyDescent="0.25">
      <c r="A65" s="38">
        <f t="shared" si="34"/>
        <v>65</v>
      </c>
      <c r="B65">
        <f t="shared" si="35"/>
        <v>62</v>
      </c>
      <c r="C65" t="str">
        <f t="shared" ca="1" si="61"/>
        <v>01/03/2012</v>
      </c>
      <c r="D65" s="3">
        <f t="shared" si="78"/>
        <v>25833.33333333335</v>
      </c>
      <c r="F65">
        <f t="shared" ca="1" si="62"/>
        <v>76.338033370494401</v>
      </c>
      <c r="G65" s="5">
        <f t="shared" ca="1" si="79"/>
        <v>0</v>
      </c>
      <c r="H65">
        <f t="shared" ca="1" si="58"/>
        <v>0</v>
      </c>
      <c r="I65">
        <f t="shared" ca="1" si="59"/>
        <v>260</v>
      </c>
      <c r="J65" s="3">
        <f t="shared" ca="1" si="60"/>
        <v>19616.902173324168</v>
      </c>
      <c r="K65" s="3">
        <f t="shared" ca="1" si="39"/>
        <v>18412.002496297839</v>
      </c>
      <c r="L65" s="15">
        <f ca="1">K65/(RataPAC*Sintesi!$B$4)</f>
        <v>0.92060012481489195</v>
      </c>
      <c r="M65" s="13" t="e">
        <f t="shared" ca="1" si="21"/>
        <v>#DIV/0!</v>
      </c>
      <c r="N65" s="25" t="e">
        <f t="shared" ca="1" si="22"/>
        <v>#DIV/0!</v>
      </c>
      <c r="P65">
        <f t="shared" ca="1" si="63"/>
        <v>89.131676875238895</v>
      </c>
      <c r="Q65" s="5">
        <f t="shared" ca="1" si="80"/>
        <v>0</v>
      </c>
      <c r="R65">
        <f t="shared" ca="1" si="40"/>
        <v>0</v>
      </c>
      <c r="S65">
        <f t="shared" ca="1" si="41"/>
        <v>267</v>
      </c>
      <c r="T65" s="3">
        <f t="shared" ca="1" si="42"/>
        <v>24422.952506225338</v>
      </c>
      <c r="U65" s="3">
        <f t="shared" ca="1" si="43"/>
        <v>18078.081283240623</v>
      </c>
      <c r="V65" s="15">
        <f ca="1">U65/(RataPAC*Sintesi!$B$4)</f>
        <v>0.90390406416203117</v>
      </c>
      <c r="X65">
        <f t="shared" ca="1" si="64"/>
        <v>39.648313041728301</v>
      </c>
      <c r="Y65" s="5">
        <f t="shared" ca="1" si="81"/>
        <v>0</v>
      </c>
      <c r="Z65">
        <f t="shared" ca="1" si="44"/>
        <v>0</v>
      </c>
      <c r="AA65">
        <f t="shared" ca="1" si="45"/>
        <v>636</v>
      </c>
      <c r="AB65" s="3">
        <f t="shared" ca="1" si="46"/>
        <v>24659.90389469446</v>
      </c>
      <c r="AC65" s="3">
        <f t="shared" ca="1" si="47"/>
        <v>19341.358226497148</v>
      </c>
      <c r="AD65" s="15">
        <f ca="1">AC65/(RataPAC*Sintesi!$B$4)</f>
        <v>0.96706791132485737</v>
      </c>
      <c r="AF65">
        <f t="shared" ca="1" si="65"/>
        <v>31.869599999999998</v>
      </c>
      <c r="AG65" s="5">
        <f t="shared" ca="1" si="82"/>
        <v>0</v>
      </c>
      <c r="AH65">
        <f t="shared" ca="1" si="48"/>
        <v>0</v>
      </c>
      <c r="AI65">
        <f t="shared" ca="1" si="49"/>
        <v>793</v>
      </c>
      <c r="AJ65" s="3">
        <f t="shared" ca="1" si="50"/>
        <v>25110.186399999999</v>
      </c>
      <c r="AK65" s="3">
        <f t="shared" ca="1" si="51"/>
        <v>19407.166802036867</v>
      </c>
      <c r="AL65" s="15">
        <f ca="1">AK65/(RataPAC*Sintesi!$B$4)</f>
        <v>0.9703583401018433</v>
      </c>
      <c r="AN65">
        <f t="shared" ca="1" si="66"/>
        <v>21.0489</v>
      </c>
      <c r="AO65" s="5">
        <f t="shared" ca="1" si="83"/>
        <v>0</v>
      </c>
      <c r="AP65">
        <f t="shared" ca="1" si="52"/>
        <v>0</v>
      </c>
      <c r="AQ65">
        <f t="shared" ca="1" si="53"/>
        <v>955</v>
      </c>
      <c r="AR65" s="3">
        <f t="shared" ca="1" si="54"/>
        <v>20790.0635</v>
      </c>
      <c r="AS65" s="3">
        <f t="shared" ca="1" si="55"/>
        <v>19448.483646606866</v>
      </c>
      <c r="AT65" s="15">
        <f ca="1">AS65/(RataPAC*Sintesi!$B$4)</f>
        <v>0.97242418233034333</v>
      </c>
      <c r="AW65" s="3">
        <f t="shared" ca="1" si="27"/>
        <v>0</v>
      </c>
      <c r="AX65" s="5">
        <f t="shared" ca="1" si="56"/>
        <v>96237.092454679369</v>
      </c>
      <c r="AY65" s="5">
        <f t="shared" ca="1" si="28"/>
        <v>114600.00847424396</v>
      </c>
      <c r="AZ65" s="5">
        <f t="shared" ca="1" si="57"/>
        <v>18362.916019564596</v>
      </c>
      <c r="BB65" s="16">
        <f t="shared" ca="1" si="29"/>
        <v>40969</v>
      </c>
      <c r="BC65" s="5">
        <f t="shared" ca="1" si="30"/>
        <v>0</v>
      </c>
      <c r="BG65" s="45">
        <f t="shared" ca="1" si="67"/>
        <v>0</v>
      </c>
      <c r="BH65" s="45">
        <f t="shared" ca="1" si="68"/>
        <v>0</v>
      </c>
      <c r="BI65" s="45">
        <f t="shared" ca="1" si="69"/>
        <v>0</v>
      </c>
      <c r="BJ65" s="45">
        <f t="shared" ca="1" si="70"/>
        <v>0</v>
      </c>
      <c r="BK65" s="45">
        <f t="shared" ca="1" si="71"/>
        <v>0</v>
      </c>
      <c r="BM65">
        <f t="shared" ca="1" si="72"/>
        <v>5</v>
      </c>
      <c r="BN65">
        <f t="shared" ca="1" si="73"/>
        <v>5</v>
      </c>
      <c r="BO65">
        <f t="shared" ca="1" si="74"/>
        <v>5</v>
      </c>
      <c r="BP65">
        <f t="shared" ca="1" si="75"/>
        <v>5</v>
      </c>
      <c r="BQ65">
        <f t="shared" ca="1" si="76"/>
        <v>5</v>
      </c>
      <c r="BS65">
        <f t="shared" ca="1" si="32"/>
        <v>25</v>
      </c>
      <c r="BV65" s="45">
        <f t="shared" ca="1" si="77"/>
        <v>5312.9075453206897</v>
      </c>
      <c r="BW65" s="45">
        <f t="shared" ca="1" si="33"/>
        <v>119912.91601956465</v>
      </c>
      <c r="BX65" s="15">
        <f t="shared" ca="1" si="18"/>
        <v>3.0392636922960126E-3</v>
      </c>
    </row>
    <row r="66" spans="1:76" x14ac:dyDescent="0.25">
      <c r="A66" s="38">
        <f t="shared" si="34"/>
        <v>66</v>
      </c>
      <c r="B66">
        <f t="shared" si="35"/>
        <v>63</v>
      </c>
      <c r="C66" t="str">
        <f t="shared" ca="1" si="61"/>
        <v>30/03/2012</v>
      </c>
      <c r="D66" s="3">
        <f t="shared" si="78"/>
        <v>26250.000000000018</v>
      </c>
      <c r="F66">
        <f t="shared" ca="1" si="62"/>
        <v>75.449623743554497</v>
      </c>
      <c r="G66" s="5">
        <f t="shared" ca="1" si="79"/>
        <v>0</v>
      </c>
      <c r="H66">
        <f t="shared" ca="1" si="58"/>
        <v>0</v>
      </c>
      <c r="I66">
        <f t="shared" ca="1" si="59"/>
        <v>260</v>
      </c>
      <c r="J66" s="3">
        <f t="shared" ca="1" si="60"/>
        <v>19290.169525461901</v>
      </c>
      <c r="K66" s="3">
        <f t="shared" ca="1" si="39"/>
        <v>18412.002496297839</v>
      </c>
      <c r="L66" s="15">
        <f ca="1">K66/(RataPAC*Sintesi!$B$4)</f>
        <v>0.92060012481489195</v>
      </c>
      <c r="M66" s="13" t="e">
        <f t="shared" ca="1" si="21"/>
        <v>#DIV/0!</v>
      </c>
      <c r="N66" s="25" t="e">
        <f t="shared" ca="1" si="22"/>
        <v>#DIV/0!</v>
      </c>
      <c r="P66">
        <f t="shared" ca="1" si="63"/>
        <v>91.4717322330537</v>
      </c>
      <c r="Q66" s="5">
        <f t="shared" ca="1" si="80"/>
        <v>0</v>
      </c>
      <c r="R66">
        <f t="shared" ca="1" si="40"/>
        <v>0</v>
      </c>
      <c r="S66">
        <f t="shared" ca="1" si="41"/>
        <v>267</v>
      </c>
      <c r="T66" s="3">
        <f t="shared" ca="1" si="42"/>
        <v>24420.603022763738</v>
      </c>
      <c r="U66" s="3">
        <f t="shared" ca="1" si="43"/>
        <v>18078.081283240623</v>
      </c>
      <c r="V66" s="15">
        <f ca="1">U66/(RataPAC*Sintesi!$B$4)</f>
        <v>0.90390406416203117</v>
      </c>
      <c r="X66">
        <f t="shared" ca="1" si="64"/>
        <v>38.773433796689403</v>
      </c>
      <c r="Y66" s="5">
        <f t="shared" ca="1" si="81"/>
        <v>0</v>
      </c>
      <c r="Z66">
        <f t="shared" ca="1" si="44"/>
        <v>0</v>
      </c>
      <c r="AA66">
        <f t="shared" ca="1" si="45"/>
        <v>636</v>
      </c>
      <c r="AB66" s="3">
        <f t="shared" ca="1" si="46"/>
        <v>24792.34246846434</v>
      </c>
      <c r="AC66" s="3">
        <f t="shared" ca="1" si="47"/>
        <v>19341.358226497148</v>
      </c>
      <c r="AD66" s="15">
        <f ca="1">AC66/(RataPAC*Sintesi!$B$4)</f>
        <v>0.96706791132485737</v>
      </c>
      <c r="AF66">
        <f t="shared" ca="1" si="65"/>
        <v>31.6648</v>
      </c>
      <c r="AG66" s="5">
        <f t="shared" ca="1" si="82"/>
        <v>0</v>
      </c>
      <c r="AH66">
        <f t="shared" ca="1" si="48"/>
        <v>0</v>
      </c>
      <c r="AI66">
        <f t="shared" ca="1" si="49"/>
        <v>793</v>
      </c>
      <c r="AJ66" s="3">
        <f t="shared" ca="1" si="50"/>
        <v>24942.784100000001</v>
      </c>
      <c r="AK66" s="3">
        <f t="shared" ca="1" si="51"/>
        <v>19407.166802036867</v>
      </c>
      <c r="AL66" s="15">
        <f ca="1">AK66/(RataPAC*Sintesi!$B$4)</f>
        <v>0.9703583401018433</v>
      </c>
      <c r="AN66">
        <f t="shared" ca="1" si="66"/>
        <v>21.7697</v>
      </c>
      <c r="AO66" s="5">
        <f t="shared" ca="1" si="83"/>
        <v>0</v>
      </c>
      <c r="AP66">
        <f t="shared" ca="1" si="52"/>
        <v>0</v>
      </c>
      <c r="AQ66">
        <f t="shared" ca="1" si="53"/>
        <v>955</v>
      </c>
      <c r="AR66" s="3">
        <f t="shared" ca="1" si="54"/>
        <v>19398.246500000001</v>
      </c>
      <c r="AS66" s="3">
        <f t="shared" ca="1" si="55"/>
        <v>19448.483646606866</v>
      </c>
      <c r="AT66" s="15">
        <f ca="1">AS66/(RataPAC*Sintesi!$B$4)</f>
        <v>0.97242418233034333</v>
      </c>
      <c r="AW66" s="3">
        <f t="shared" ca="1" si="27"/>
        <v>0</v>
      </c>
      <c r="AX66" s="5">
        <f t="shared" ca="1" si="56"/>
        <v>96262.092454679369</v>
      </c>
      <c r="AY66" s="5">
        <f t="shared" ca="1" si="28"/>
        <v>112844.14561668997</v>
      </c>
      <c r="AZ66" s="5">
        <f t="shared" ca="1" si="57"/>
        <v>16582.053162010605</v>
      </c>
      <c r="BB66" s="16">
        <f t="shared" ca="1" si="29"/>
        <v>40998</v>
      </c>
      <c r="BC66" s="5">
        <f t="shared" ca="1" si="30"/>
        <v>0</v>
      </c>
      <c r="BG66" s="45">
        <f t="shared" ca="1" si="67"/>
        <v>0</v>
      </c>
      <c r="BH66" s="45">
        <f t="shared" ca="1" si="68"/>
        <v>0</v>
      </c>
      <c r="BI66" s="45">
        <f t="shared" ca="1" si="69"/>
        <v>0</v>
      </c>
      <c r="BJ66" s="45">
        <f t="shared" ca="1" si="70"/>
        <v>0</v>
      </c>
      <c r="BK66" s="45">
        <f t="shared" ca="1" si="71"/>
        <v>0</v>
      </c>
      <c r="BM66">
        <f t="shared" ca="1" si="72"/>
        <v>5</v>
      </c>
      <c r="BN66">
        <f t="shared" ca="1" si="73"/>
        <v>5</v>
      </c>
      <c r="BO66">
        <f t="shared" ca="1" si="74"/>
        <v>5</v>
      </c>
      <c r="BP66">
        <f t="shared" ca="1" si="75"/>
        <v>5</v>
      </c>
      <c r="BQ66">
        <f t="shared" ca="1" si="76"/>
        <v>5</v>
      </c>
      <c r="BS66">
        <f t="shared" ca="1" si="32"/>
        <v>25</v>
      </c>
      <c r="BV66" s="45">
        <f t="shared" ca="1" si="77"/>
        <v>5312.9075453206897</v>
      </c>
      <c r="BW66" s="45">
        <f t="shared" ca="1" si="33"/>
        <v>118157.05316201066</v>
      </c>
      <c r="BX66" s="15">
        <f t="shared" ca="1" si="18"/>
        <v>-1.4642816769358746E-2</v>
      </c>
    </row>
    <row r="67" spans="1:76" x14ac:dyDescent="0.25">
      <c r="A67" s="38">
        <f t="shared" si="34"/>
        <v>67</v>
      </c>
      <c r="B67">
        <f t="shared" si="35"/>
        <v>64</v>
      </c>
      <c r="C67" t="str">
        <f t="shared" ca="1" si="61"/>
        <v>30/04/2012</v>
      </c>
      <c r="D67" s="3">
        <f t="shared" si="78"/>
        <v>26666.666666666686</v>
      </c>
      <c r="F67">
        <f t="shared" ca="1" si="62"/>
        <v>74.192959713315005</v>
      </c>
      <c r="G67" s="5">
        <f t="shared" ca="1" si="79"/>
        <v>0</v>
      </c>
      <c r="H67">
        <f t="shared" ca="1" si="58"/>
        <v>0</v>
      </c>
      <c r="I67">
        <f t="shared" ca="1" si="59"/>
        <v>260</v>
      </c>
      <c r="J67" s="3">
        <f t="shared" ca="1" si="60"/>
        <v>17790.568032397423</v>
      </c>
      <c r="K67" s="3">
        <f t="shared" ca="1" si="39"/>
        <v>18412.002496297839</v>
      </c>
      <c r="L67" s="15">
        <f ca="1">K67/(RataPAC*Sintesi!$B$4)</f>
        <v>0.92060012481489195</v>
      </c>
      <c r="M67" s="13" t="e">
        <f t="shared" ca="1" si="21"/>
        <v>#DIV/0!</v>
      </c>
      <c r="N67" s="25" t="e">
        <f t="shared" ca="1" si="22"/>
        <v>#DIV/0!</v>
      </c>
      <c r="P67">
        <f t="shared" ca="1" si="63"/>
        <v>91.462932669527106</v>
      </c>
      <c r="Q67" s="5">
        <f t="shared" ca="1" si="80"/>
        <v>0</v>
      </c>
      <c r="R67">
        <f t="shared" ca="1" si="40"/>
        <v>0</v>
      </c>
      <c r="S67">
        <f t="shared" ca="1" si="41"/>
        <v>267</v>
      </c>
      <c r="T67" s="3">
        <f t="shared" ca="1" si="42"/>
        <v>23907.168963442487</v>
      </c>
      <c r="U67" s="3">
        <f t="shared" ca="1" si="43"/>
        <v>18078.081283240623</v>
      </c>
      <c r="V67" s="15">
        <f ca="1">U67/(RataPAC*Sintesi!$B$4)</f>
        <v>0.90390406416203117</v>
      </c>
      <c r="X67">
        <f t="shared" ca="1" si="64"/>
        <v>38.981670547899903</v>
      </c>
      <c r="Y67" s="5">
        <f t="shared" ca="1" si="81"/>
        <v>0</v>
      </c>
      <c r="Z67">
        <f t="shared" ca="1" si="44"/>
        <v>0</v>
      </c>
      <c r="AA67">
        <f t="shared" ca="1" si="45"/>
        <v>636</v>
      </c>
      <c r="AB67" s="3">
        <f t="shared" ca="1" si="46"/>
        <v>22143.114754074242</v>
      </c>
      <c r="AC67" s="3">
        <f t="shared" ca="1" si="47"/>
        <v>19341.358226497148</v>
      </c>
      <c r="AD67" s="15">
        <f ca="1">AC67/(RataPAC*Sintesi!$B$4)</f>
        <v>0.96706791132485737</v>
      </c>
      <c r="AF67">
        <f t="shared" ca="1" si="65"/>
        <v>31.453700000000001</v>
      </c>
      <c r="AG67" s="5">
        <f t="shared" ca="1" si="82"/>
        <v>0</v>
      </c>
      <c r="AH67">
        <f t="shared" ca="1" si="48"/>
        <v>0</v>
      </c>
      <c r="AI67">
        <f t="shared" ca="1" si="49"/>
        <v>793</v>
      </c>
      <c r="AJ67" s="3">
        <f t="shared" ca="1" si="50"/>
        <v>22619.294100000003</v>
      </c>
      <c r="AK67" s="3">
        <f t="shared" ca="1" si="51"/>
        <v>19407.166802036867</v>
      </c>
      <c r="AL67" s="15">
        <f ca="1">AK67/(RataPAC*Sintesi!$B$4)</f>
        <v>0.9703583401018433</v>
      </c>
      <c r="AN67">
        <f t="shared" ca="1" si="66"/>
        <v>20.3123</v>
      </c>
      <c r="AO67" s="5">
        <f t="shared" ca="1" si="83"/>
        <v>0</v>
      </c>
      <c r="AP67">
        <f t="shared" ca="1" si="52"/>
        <v>0</v>
      </c>
      <c r="AQ67">
        <f t="shared" ca="1" si="53"/>
        <v>955</v>
      </c>
      <c r="AR67" s="3">
        <f t="shared" ca="1" si="54"/>
        <v>17807.216499999999</v>
      </c>
      <c r="AS67" s="3">
        <f t="shared" ca="1" si="55"/>
        <v>19448.483646606866</v>
      </c>
      <c r="AT67" s="15">
        <f ca="1">AS67/(RataPAC*Sintesi!$B$4)</f>
        <v>0.97242418233034333</v>
      </c>
      <c r="AW67" s="3">
        <f t="shared" ca="1" si="27"/>
        <v>0</v>
      </c>
      <c r="AX67" s="5">
        <f t="shared" ca="1" si="56"/>
        <v>96287.092454679369</v>
      </c>
      <c r="AY67" s="5">
        <f t="shared" ca="1" si="28"/>
        <v>104267.36234991415</v>
      </c>
      <c r="AZ67" s="5">
        <f t="shared" ca="1" si="57"/>
        <v>7980.2698952347855</v>
      </c>
      <c r="BB67" s="16">
        <f t="shared" ca="1" si="29"/>
        <v>41029</v>
      </c>
      <c r="BC67" s="5">
        <f t="shared" ca="1" si="30"/>
        <v>0</v>
      </c>
      <c r="BG67" s="45">
        <f t="shared" ca="1" si="67"/>
        <v>0</v>
      </c>
      <c r="BH67" s="45">
        <f t="shared" ca="1" si="68"/>
        <v>0</v>
      </c>
      <c r="BI67" s="45">
        <f t="shared" ca="1" si="69"/>
        <v>0</v>
      </c>
      <c r="BJ67" s="45">
        <f t="shared" ca="1" si="70"/>
        <v>0</v>
      </c>
      <c r="BK67" s="45">
        <f t="shared" ca="1" si="71"/>
        <v>0</v>
      </c>
      <c r="BM67">
        <f t="shared" ca="1" si="72"/>
        <v>5</v>
      </c>
      <c r="BN67">
        <f t="shared" ca="1" si="73"/>
        <v>5</v>
      </c>
      <c r="BO67">
        <f t="shared" ca="1" si="74"/>
        <v>5</v>
      </c>
      <c r="BP67">
        <f t="shared" ca="1" si="75"/>
        <v>5</v>
      </c>
      <c r="BQ67">
        <f t="shared" ca="1" si="76"/>
        <v>5</v>
      </c>
      <c r="BS67">
        <f t="shared" ca="1" si="32"/>
        <v>25</v>
      </c>
      <c r="BV67" s="45">
        <f t="shared" ca="1" si="77"/>
        <v>5312.9075453206897</v>
      </c>
      <c r="BW67" s="45">
        <f t="shared" ca="1" si="33"/>
        <v>109580.26989523484</v>
      </c>
      <c r="BX67" s="15">
        <f t="shared" ca="1" si="18"/>
        <v>-7.2587992314058436E-2</v>
      </c>
    </row>
    <row r="68" spans="1:76" x14ac:dyDescent="0.25">
      <c r="A68" s="38">
        <f t="shared" si="34"/>
        <v>68</v>
      </c>
      <c r="B68">
        <f t="shared" si="35"/>
        <v>65</v>
      </c>
      <c r="C68" t="str">
        <f t="shared" ref="C68:C99" ca="1" si="84">INDIRECT(FoglioDati&amp;C$1&amp;$A68)</f>
        <v>01/06/2012</v>
      </c>
      <c r="D68" s="3">
        <f t="shared" si="78"/>
        <v>27083.333333333354</v>
      </c>
      <c r="F68">
        <f t="shared" ref="F68:F99" ca="1" si="85">INDIRECT(FoglioDati&amp;F$1&amp;$A68)</f>
        <v>68.425261663067005</v>
      </c>
      <c r="G68" s="5">
        <f t="shared" ca="1" si="79"/>
        <v>0</v>
      </c>
      <c r="H68">
        <f t="shared" ca="1" si="58"/>
        <v>0</v>
      </c>
      <c r="I68">
        <f t="shared" ca="1" si="59"/>
        <v>260</v>
      </c>
      <c r="J68" s="3">
        <f t="shared" ca="1" si="60"/>
        <v>19065.440380178788</v>
      </c>
      <c r="K68" s="3">
        <f t="shared" ca="1" si="39"/>
        <v>18412.002496297839</v>
      </c>
      <c r="L68" s="15">
        <f ca="1">K68/(RataPAC*Sintesi!$B$4)</f>
        <v>0.92060012481489195</v>
      </c>
      <c r="M68" s="13" t="e">
        <f t="shared" ca="1" si="21"/>
        <v>#DIV/0!</v>
      </c>
      <c r="N68" s="25" t="e">
        <f t="shared" ca="1" si="22"/>
        <v>#DIV/0!</v>
      </c>
      <c r="P68">
        <f t="shared" ref="P68:P99" ca="1" si="86">INDIRECT(FoglioDati&amp;P$1&amp;$A68)</f>
        <v>89.539958664578606</v>
      </c>
      <c r="Q68" s="5">
        <f t="shared" ca="1" si="80"/>
        <v>0</v>
      </c>
      <c r="R68">
        <f t="shared" ca="1" si="40"/>
        <v>0</v>
      </c>
      <c r="S68">
        <f t="shared" ca="1" si="41"/>
        <v>267</v>
      </c>
      <c r="T68" s="3">
        <f t="shared" ca="1" si="42"/>
        <v>24825.55327939408</v>
      </c>
      <c r="U68" s="3">
        <f t="shared" ca="1" si="43"/>
        <v>18078.081283240623</v>
      </c>
      <c r="V68" s="15">
        <f ca="1">U68/(RataPAC*Sintesi!$B$4)</f>
        <v>0.90390406416203117</v>
      </c>
      <c r="X68">
        <f t="shared" ref="X68:X99" ca="1" si="87">INDIRECT(FoglioDati&amp;X$1&amp;$A68)</f>
        <v>34.816218166783401</v>
      </c>
      <c r="Y68" s="5">
        <f t="shared" ca="1" si="81"/>
        <v>0</v>
      </c>
      <c r="Z68">
        <f t="shared" ca="1" si="44"/>
        <v>0</v>
      </c>
      <c r="AA68">
        <f t="shared" ca="1" si="45"/>
        <v>636</v>
      </c>
      <c r="AB68" s="3">
        <f t="shared" ca="1" si="46"/>
        <v>22997.165894415957</v>
      </c>
      <c r="AC68" s="3">
        <f t="shared" ca="1" si="47"/>
        <v>19341.358226497148</v>
      </c>
      <c r="AD68" s="15">
        <f ca="1">AC68/(RataPAC*Sintesi!$B$4)</f>
        <v>0.96706791132485737</v>
      </c>
      <c r="AF68">
        <f t="shared" ref="AF68:AF99" ca="1" si="88">INDIRECT(FoglioDati&amp;AF$1&amp;$A68)</f>
        <v>28.523700000000002</v>
      </c>
      <c r="AG68" s="5">
        <f t="shared" ca="1" si="82"/>
        <v>0</v>
      </c>
      <c r="AH68">
        <f t="shared" ca="1" si="48"/>
        <v>0</v>
      </c>
      <c r="AI68">
        <f t="shared" ca="1" si="49"/>
        <v>793</v>
      </c>
      <c r="AJ68" s="3">
        <f t="shared" ca="1" si="50"/>
        <v>23633.937600000001</v>
      </c>
      <c r="AK68" s="3">
        <f t="shared" ca="1" si="51"/>
        <v>19407.166802036867</v>
      </c>
      <c r="AL68" s="15">
        <f ca="1">AK68/(RataPAC*Sintesi!$B$4)</f>
        <v>0.9703583401018433</v>
      </c>
      <c r="AN68">
        <f t="shared" ref="AN68:AN99" ca="1" si="89">INDIRECT(FoglioDati&amp;AN$1&amp;$A68)</f>
        <v>18.6463</v>
      </c>
      <c r="AO68" s="5">
        <f t="shared" ca="1" si="83"/>
        <v>0</v>
      </c>
      <c r="AP68">
        <f t="shared" ca="1" si="52"/>
        <v>0</v>
      </c>
      <c r="AQ68">
        <f t="shared" ca="1" si="53"/>
        <v>955</v>
      </c>
      <c r="AR68" s="3">
        <f t="shared" ca="1" si="54"/>
        <v>18419.944500000001</v>
      </c>
      <c r="AS68" s="3">
        <f t="shared" ca="1" si="55"/>
        <v>19448.483646606866</v>
      </c>
      <c r="AT68" s="15">
        <f ca="1">AS68/(RataPAC*Sintesi!$B$4)</f>
        <v>0.97242418233034333</v>
      </c>
      <c r="AW68" s="3">
        <f t="shared" ca="1" si="27"/>
        <v>0</v>
      </c>
      <c r="AX68" s="5">
        <f t="shared" ca="1" si="56"/>
        <v>96312.092454679369</v>
      </c>
      <c r="AY68" s="5">
        <f t="shared" ca="1" si="28"/>
        <v>108942.04165398882</v>
      </c>
      <c r="AZ68" s="5">
        <f t="shared" ca="1" si="57"/>
        <v>12629.949199309456</v>
      </c>
      <c r="BB68" s="16">
        <f t="shared" ca="1" si="29"/>
        <v>41061</v>
      </c>
      <c r="BC68" s="5">
        <f t="shared" ca="1" si="30"/>
        <v>0</v>
      </c>
      <c r="BG68" s="45">
        <f t="shared" ref="BG68:BG99" ca="1" si="90">H68*F68*Comm_Perc</f>
        <v>0</v>
      </c>
      <c r="BH68" s="45">
        <f t="shared" ref="BH68:BH99" ca="1" si="91">P68*R68*Comm_Perc</f>
        <v>0</v>
      </c>
      <c r="BI68" s="45">
        <f t="shared" ref="BI68:BI99" ca="1" si="92">X68*Z68*Comm_Perc</f>
        <v>0</v>
      </c>
      <c r="BJ68" s="45">
        <f t="shared" ref="BJ68:BJ99" ca="1" si="93">AF68*AH68*Comm_Perc</f>
        <v>0</v>
      </c>
      <c r="BK68" s="45">
        <f t="shared" ref="BK68:BK99" ca="1" si="94">AN68*AP68*Comm_Perc</f>
        <v>0</v>
      </c>
      <c r="BM68">
        <f t="shared" ref="BM68:BM99" ca="1" si="95">IF(BG68&lt;Comm_Min,Comm_Min,IF(BG68&gt;Comm_MAX,Comm_MAX,BG68))</f>
        <v>5</v>
      </c>
      <c r="BN68">
        <f t="shared" ref="BN68:BN99" ca="1" si="96">IF(BH68&lt;Comm_Min,Comm_Min,IF(BH68&gt;Comm_MAX,Comm_MAX,BH68))</f>
        <v>5</v>
      </c>
      <c r="BO68">
        <f t="shared" ref="BO68:BO99" ca="1" si="97">IF(BI68&lt;Comm_Min,Comm_Min,IF(BI68&gt;Comm_MAX,Comm_MAX,BI68))</f>
        <v>5</v>
      </c>
      <c r="BP68">
        <f t="shared" ref="BP68:BP99" ca="1" si="98">IF(BJ68&lt;Comm_Min,Comm_Min,IF(BJ68&gt;Comm_MAX,Comm_MAX,BJ68))</f>
        <v>5</v>
      </c>
      <c r="BQ68">
        <f t="shared" ref="BQ68:BQ99" ca="1" si="99">IF(BK68&lt;Comm_Min,Comm_Min,IF(BK68&gt;Comm_MAX,Comm_MAX,BK68))</f>
        <v>5</v>
      </c>
      <c r="BS68">
        <f t="shared" ca="1" si="32"/>
        <v>25</v>
      </c>
      <c r="BV68" s="45">
        <f t="shared" ref="BV68:BV99" ca="1" si="100">BV67*rend_monetario/12+BV67-AW68</f>
        <v>5312.9075453206897</v>
      </c>
      <c r="BW68" s="45">
        <f t="shared" ca="1" si="33"/>
        <v>114254.94919930951</v>
      </c>
      <c r="BX68" s="15">
        <f t="shared" ca="1" si="18"/>
        <v>4.2659863025925615E-2</v>
      </c>
    </row>
    <row r="69" spans="1:76" x14ac:dyDescent="0.25">
      <c r="A69" s="38">
        <f t="shared" si="34"/>
        <v>69</v>
      </c>
      <c r="B69">
        <f t="shared" si="35"/>
        <v>66</v>
      </c>
      <c r="C69" t="str">
        <f t="shared" ca="1" si="84"/>
        <v>29/06/2012</v>
      </c>
      <c r="D69" s="3">
        <f t="shared" ref="D69:D100" si="101">D68*rend_mensile+D68+RataETF</f>
        <v>27500.000000000022</v>
      </c>
      <c r="F69">
        <f t="shared" ca="1" si="85"/>
        <v>73.328616846841498</v>
      </c>
      <c r="G69" s="5">
        <f t="shared" ref="G69:G100" ca="1" si="102">IF(OR(L68&gt;=1,$B69&gt;N_RATE,N_MERCATI&lt;F$2),0,RataETF)</f>
        <v>0</v>
      </c>
      <c r="H69">
        <f t="shared" ca="1" si="58"/>
        <v>0</v>
      </c>
      <c r="I69">
        <f t="shared" ca="1" si="59"/>
        <v>260</v>
      </c>
      <c r="J69" s="3">
        <f t="shared" ca="1" si="60"/>
        <v>19963.157880700448</v>
      </c>
      <c r="K69" s="3">
        <f t="shared" ca="1" si="39"/>
        <v>18412.002496297839</v>
      </c>
      <c r="L69" s="15">
        <f ca="1">K69/(RataPAC*Sintesi!$B$4)</f>
        <v>0.92060012481489195</v>
      </c>
      <c r="M69" s="13" t="e">
        <f t="shared" ref="M69:M124" ca="1" si="103">IF($B69&lt;M$1,"",IF($B69=M$1,AVERAGE(INDIRECT("E"&amp;(ROW(B69)-M$1-1)&amp;":E"&amp;ROW(B69))),F69*M$2+((1-M$2)*M68)))</f>
        <v>#DIV/0!</v>
      </c>
      <c r="N69" s="25" t="e">
        <f t="shared" ref="N69:N124" ca="1" si="104">IF($B69&lt;N$1,"",M69/AVERAGE(INDIRECT("E"&amp;(ROW(C69)-N$1-1)&amp;":E"&amp;ROW(C69)))-N$2)</f>
        <v>#DIV/0!</v>
      </c>
      <c r="P69">
        <f t="shared" ca="1" si="86"/>
        <v>92.9796002973561</v>
      </c>
      <c r="Q69" s="5">
        <f t="shared" ref="Q69:Q100" ca="1" si="105">IF(OR(V68&gt;=1,$B69&gt;N_RATE,N_MERCATI&lt;P$2),0,RataETF)</f>
        <v>0</v>
      </c>
      <c r="R69">
        <f t="shared" ca="1" si="40"/>
        <v>0</v>
      </c>
      <c r="S69">
        <f t="shared" ca="1" si="41"/>
        <v>267</v>
      </c>
      <c r="T69" s="3">
        <f t="shared" ca="1" si="42"/>
        <v>26112.024780834261</v>
      </c>
      <c r="U69" s="3">
        <f t="shared" ca="1" si="43"/>
        <v>18078.081283240623</v>
      </c>
      <c r="V69" s="15">
        <f ca="1">U69/(RataPAC*Sintesi!$B$4)</f>
        <v>0.90390406416203117</v>
      </c>
      <c r="X69">
        <f t="shared" ca="1" si="87"/>
        <v>36.1590658717232</v>
      </c>
      <c r="Y69" s="5">
        <f t="shared" ref="Y69:Y100" ca="1" si="106">IF(OR(AD68&gt;=1,$B69&gt;N_RATE,N_MERCATI&lt;X$2),0,RataETF)</f>
        <v>0</v>
      </c>
      <c r="Z69">
        <f t="shared" ca="1" si="44"/>
        <v>0</v>
      </c>
      <c r="AA69">
        <f t="shared" ca="1" si="45"/>
        <v>636</v>
      </c>
      <c r="AB69" s="3">
        <f t="shared" ca="1" si="46"/>
        <v>23716.238502716147</v>
      </c>
      <c r="AC69" s="3">
        <f t="shared" ca="1" si="47"/>
        <v>19341.358226497148</v>
      </c>
      <c r="AD69" s="15">
        <f ca="1">AC69/(RataPAC*Sintesi!$B$4)</f>
        <v>0.96706791132485737</v>
      </c>
      <c r="AF69">
        <f t="shared" ca="1" si="88"/>
        <v>29.8032</v>
      </c>
      <c r="AG69" s="5">
        <f t="shared" ref="AG69:AG100" ca="1" si="107">IF(OR(AL68&gt;=1,$B69&gt;N_RATE,N_MERCATI&lt;AF$2),0,RataETF)</f>
        <v>0</v>
      </c>
      <c r="AH69">
        <f t="shared" ca="1" si="48"/>
        <v>0</v>
      </c>
      <c r="AI69">
        <f t="shared" ca="1" si="49"/>
        <v>793</v>
      </c>
      <c r="AJ69" s="3">
        <f t="shared" ca="1" si="50"/>
        <v>25138.337899999999</v>
      </c>
      <c r="AK69" s="3">
        <f t="shared" ca="1" si="51"/>
        <v>19407.166802036867</v>
      </c>
      <c r="AL69" s="15">
        <f ca="1">AK69/(RataPAC*Sintesi!$B$4)</f>
        <v>0.9703583401018433</v>
      </c>
      <c r="AN69">
        <f t="shared" ca="1" si="89"/>
        <v>19.2879</v>
      </c>
      <c r="AO69" s="5">
        <f t="shared" ref="AO69:AO100" ca="1" si="108">IF(OR(AT68&gt;=1,$B69&gt;N_RATE,N_MERCATI&lt;AN$2),0,RataETF)</f>
        <v>0</v>
      </c>
      <c r="AP69">
        <f t="shared" ca="1" si="52"/>
        <v>0</v>
      </c>
      <c r="AQ69">
        <f t="shared" ca="1" si="53"/>
        <v>955</v>
      </c>
      <c r="AR69" s="3">
        <f t="shared" ca="1" si="54"/>
        <v>20105.137499999997</v>
      </c>
      <c r="AS69" s="3">
        <f t="shared" ca="1" si="55"/>
        <v>19448.483646606866</v>
      </c>
      <c r="AT69" s="15">
        <f ca="1">AS69/(RataPAC*Sintesi!$B$4)</f>
        <v>0.97242418233034333</v>
      </c>
      <c r="AW69" s="3">
        <f t="shared" ref="AW69:AW119" ca="1" si="109">H69*F69+P69*R69+X69*Z69+AF69*AH69+AN69*AP69</f>
        <v>0</v>
      </c>
      <c r="AX69" s="5">
        <f t="shared" ca="1" si="56"/>
        <v>96337.092454679369</v>
      </c>
      <c r="AY69" s="5">
        <f t="shared" ref="AY69:AY119" ca="1" si="110">AR69+AJ69+AB69+T69+J69</f>
        <v>115034.89656425087</v>
      </c>
      <c r="AZ69" s="5">
        <f t="shared" ca="1" si="57"/>
        <v>18697.804109571502</v>
      </c>
      <c r="BB69" s="16">
        <f t="shared" ref="BB69:BB125" ca="1" si="111">DATEVALUE(C69)</f>
        <v>41089</v>
      </c>
      <c r="BC69" s="5">
        <f t="shared" ref="BC69:BC124" ca="1" si="112">-AW69</f>
        <v>0</v>
      </c>
      <c r="BG69" s="45">
        <f t="shared" ca="1" si="90"/>
        <v>0</v>
      </c>
      <c r="BH69" s="45">
        <f t="shared" ca="1" si="91"/>
        <v>0</v>
      </c>
      <c r="BI69" s="45">
        <f t="shared" ca="1" si="92"/>
        <v>0</v>
      </c>
      <c r="BJ69" s="45">
        <f t="shared" ca="1" si="93"/>
        <v>0</v>
      </c>
      <c r="BK69" s="45">
        <f t="shared" ca="1" si="94"/>
        <v>0</v>
      </c>
      <c r="BM69">
        <f t="shared" ca="1" si="95"/>
        <v>5</v>
      </c>
      <c r="BN69">
        <f t="shared" ca="1" si="96"/>
        <v>5</v>
      </c>
      <c r="BO69">
        <f t="shared" ca="1" si="97"/>
        <v>5</v>
      </c>
      <c r="BP69">
        <f t="shared" ca="1" si="98"/>
        <v>5</v>
      </c>
      <c r="BQ69">
        <f t="shared" ca="1" si="99"/>
        <v>5</v>
      </c>
      <c r="BS69">
        <f t="shared" ref="BS69:BS124" ca="1" si="113">SUM(BM69:BQ69)</f>
        <v>25</v>
      </c>
      <c r="BV69" s="45">
        <f t="shared" ca="1" si="100"/>
        <v>5312.9075453206897</v>
      </c>
      <c r="BW69" s="45">
        <f t="shared" ref="BW69:BW124" ca="1" si="114">BV69+AY69</f>
        <v>120347.80410957156</v>
      </c>
      <c r="BX69" s="15">
        <f t="shared" ref="BX69:BX124" ca="1" si="115">BW69/BW68-1</f>
        <v>5.3326835756003055E-2</v>
      </c>
    </row>
    <row r="70" spans="1:76" x14ac:dyDescent="0.25">
      <c r="A70" s="38">
        <f t="shared" ref="A70:A125" si="116">A69+1</f>
        <v>70</v>
      </c>
      <c r="B70">
        <f t="shared" ref="B70:B124" si="117">B69+1</f>
        <v>67</v>
      </c>
      <c r="C70" t="str">
        <f t="shared" ca="1" si="84"/>
        <v>01/08/2012</v>
      </c>
      <c r="D70" s="3">
        <f t="shared" si="101"/>
        <v>27916.66666666669</v>
      </c>
      <c r="F70">
        <f t="shared" ca="1" si="85"/>
        <v>76.781376464232494</v>
      </c>
      <c r="G70" s="5">
        <f t="shared" ca="1" si="102"/>
        <v>0</v>
      </c>
      <c r="H70">
        <f t="shared" ca="1" si="58"/>
        <v>0</v>
      </c>
      <c r="I70">
        <f t="shared" ca="1" si="59"/>
        <v>260</v>
      </c>
      <c r="J70" s="3">
        <f t="shared" ca="1" si="60"/>
        <v>20260.85475083553</v>
      </c>
      <c r="K70" s="3">
        <f t="shared" ref="K70:K124" ca="1" si="118">K69+H70*F70</f>
        <v>18412.002496297839</v>
      </c>
      <c r="L70" s="15">
        <f ca="1">K70/(RataPAC*Sintesi!$B$4)</f>
        <v>0.92060012481489195</v>
      </c>
      <c r="M70" s="13" t="e">
        <f t="shared" ca="1" si="103"/>
        <v>#DIV/0!</v>
      </c>
      <c r="N70" s="25" t="e">
        <f t="shared" ca="1" si="104"/>
        <v>#DIV/0!</v>
      </c>
      <c r="P70">
        <f t="shared" ca="1" si="86"/>
        <v>97.797845621102098</v>
      </c>
      <c r="Q70" s="5">
        <f t="shared" ca="1" si="105"/>
        <v>0</v>
      </c>
      <c r="R70">
        <f t="shared" ref="R70:R119" ca="1" si="119">INT(Q70/P70)</f>
        <v>0</v>
      </c>
      <c r="S70">
        <f t="shared" ref="S70:S119" ca="1" si="120">S69+R70</f>
        <v>267</v>
      </c>
      <c r="T70" s="3">
        <f t="shared" ref="T70:T119" ca="1" si="121">S70*P71</f>
        <v>26134.789873408838</v>
      </c>
      <c r="U70" s="3">
        <f t="shared" ref="U70:U124" ca="1" si="122">U69+R70*P70</f>
        <v>18078.081283240623</v>
      </c>
      <c r="V70" s="15">
        <f ca="1">U70/(RataPAC*Sintesi!$B$4)</f>
        <v>0.90390406416203117</v>
      </c>
      <c r="X70">
        <f t="shared" ca="1" si="87"/>
        <v>37.289683180371298</v>
      </c>
      <c r="Y70" s="5">
        <f t="shared" ca="1" si="106"/>
        <v>0</v>
      </c>
      <c r="Z70">
        <f t="shared" ref="Z70:Z119" ca="1" si="123">INT(Y70/X70)</f>
        <v>0</v>
      </c>
      <c r="AA70">
        <f t="shared" ref="AA70:AA119" ca="1" si="124">AA69+Z70</f>
        <v>636</v>
      </c>
      <c r="AB70" s="3">
        <f t="shared" ref="AB70:AB119" ca="1" si="125">AA70*X71</f>
        <v>23491.251255692212</v>
      </c>
      <c r="AC70" s="3">
        <f t="shared" ref="AC70:AC124" ca="1" si="126">AC69+Z70*X70</f>
        <v>19341.358226497148</v>
      </c>
      <c r="AD70" s="15">
        <f ca="1">AC70/(RataPAC*Sintesi!$B$4)</f>
        <v>0.96706791132485737</v>
      </c>
      <c r="AF70">
        <f t="shared" ca="1" si="88"/>
        <v>31.700299999999999</v>
      </c>
      <c r="AG70" s="5">
        <f t="shared" ca="1" si="107"/>
        <v>0</v>
      </c>
      <c r="AH70">
        <f t="shared" ref="AH70:AH119" ca="1" si="127">INT(AG70/AF70)</f>
        <v>0</v>
      </c>
      <c r="AI70">
        <f t="shared" ref="AI70:AI119" ca="1" si="128">AI69+AH70</f>
        <v>793</v>
      </c>
      <c r="AJ70" s="3">
        <f t="shared" ref="AJ70:AJ119" ca="1" si="129">AI70*AF71</f>
        <v>25471.635800000004</v>
      </c>
      <c r="AK70" s="3">
        <f t="shared" ref="AK70:AK124" ca="1" si="130">AK69+AH70*AF70</f>
        <v>19407.166802036867</v>
      </c>
      <c r="AL70" s="15">
        <f ca="1">AK70/(RataPAC*Sintesi!$B$4)</f>
        <v>0.9703583401018433</v>
      </c>
      <c r="AN70">
        <f t="shared" ca="1" si="89"/>
        <v>21.052499999999998</v>
      </c>
      <c r="AO70" s="5">
        <f t="shared" ca="1" si="108"/>
        <v>0</v>
      </c>
      <c r="AP70">
        <f t="shared" ref="AP70:AP119" ca="1" si="131">INT(AO70/AN70)</f>
        <v>0</v>
      </c>
      <c r="AQ70">
        <f t="shared" ref="AQ70:AQ119" ca="1" si="132">AQ69+AP70</f>
        <v>955</v>
      </c>
      <c r="AR70" s="3">
        <f t="shared" ref="AR70:AR119" ca="1" si="133">AQ70*AN71</f>
        <v>20159.3815</v>
      </c>
      <c r="AS70" s="3">
        <f t="shared" ref="AS70:AS124" ca="1" si="134">AS69+AP70*AN70</f>
        <v>19448.483646606866</v>
      </c>
      <c r="AT70" s="15">
        <f ca="1">AS70/(RataPAC*Sintesi!$B$4)</f>
        <v>0.97242418233034333</v>
      </c>
      <c r="AW70" s="3">
        <f t="shared" ca="1" si="109"/>
        <v>0</v>
      </c>
      <c r="AX70" s="5">
        <f t="shared" ref="AX70:AX124" ca="1" si="135">AX69+AW70+BS70</f>
        <v>96362.092454679369</v>
      </c>
      <c r="AY70" s="5">
        <f t="shared" ca="1" si="110"/>
        <v>115517.91317993659</v>
      </c>
      <c r="AZ70" s="5">
        <f t="shared" ref="AZ70:AZ119" ca="1" si="136">AY70-AX70</f>
        <v>19155.820725257217</v>
      </c>
      <c r="BB70" s="16">
        <f t="shared" ca="1" si="111"/>
        <v>41122</v>
      </c>
      <c r="BC70" s="5">
        <f t="shared" ca="1" si="112"/>
        <v>0</v>
      </c>
      <c r="BG70" s="45">
        <f t="shared" ca="1" si="90"/>
        <v>0</v>
      </c>
      <c r="BH70" s="45">
        <f t="shared" ca="1" si="91"/>
        <v>0</v>
      </c>
      <c r="BI70" s="45">
        <f t="shared" ca="1" si="92"/>
        <v>0</v>
      </c>
      <c r="BJ70" s="45">
        <f t="shared" ca="1" si="93"/>
        <v>0</v>
      </c>
      <c r="BK70" s="45">
        <f t="shared" ca="1" si="94"/>
        <v>0</v>
      </c>
      <c r="BM70">
        <f t="shared" ca="1" si="95"/>
        <v>5</v>
      </c>
      <c r="BN70">
        <f t="shared" ca="1" si="96"/>
        <v>5</v>
      </c>
      <c r="BO70">
        <f t="shared" ca="1" si="97"/>
        <v>5</v>
      </c>
      <c r="BP70">
        <f t="shared" ca="1" si="98"/>
        <v>5</v>
      </c>
      <c r="BQ70">
        <f t="shared" ca="1" si="99"/>
        <v>5</v>
      </c>
      <c r="BS70">
        <f t="shared" ca="1" si="113"/>
        <v>25</v>
      </c>
      <c r="BV70" s="45">
        <f t="shared" ca="1" si="100"/>
        <v>5312.9075453206897</v>
      </c>
      <c r="BW70" s="45">
        <f t="shared" ca="1" si="114"/>
        <v>120830.82072525728</v>
      </c>
      <c r="BX70" s="15">
        <f t="shared" ca="1" si="115"/>
        <v>4.0135058488142139E-3</v>
      </c>
    </row>
    <row r="71" spans="1:76" x14ac:dyDescent="0.25">
      <c r="A71" s="38">
        <f t="shared" si="116"/>
        <v>71</v>
      </c>
      <c r="B71">
        <f t="shared" si="117"/>
        <v>68</v>
      </c>
      <c r="C71" t="str">
        <f t="shared" ca="1" si="84"/>
        <v>31/08/2012</v>
      </c>
      <c r="D71" s="3">
        <f t="shared" si="101"/>
        <v>28333.333333333358</v>
      </c>
      <c r="F71">
        <f t="shared" ca="1" si="85"/>
        <v>77.926364426290505</v>
      </c>
      <c r="G71" s="5">
        <f t="shared" ca="1" si="102"/>
        <v>0</v>
      </c>
      <c r="H71">
        <f t="shared" ca="1" si="58"/>
        <v>0</v>
      </c>
      <c r="I71">
        <f t="shared" ca="1" si="59"/>
        <v>260</v>
      </c>
      <c r="J71" s="3">
        <f t="shared" ca="1" si="60"/>
        <v>20731.181486470887</v>
      </c>
      <c r="K71" s="3">
        <f t="shared" ca="1" si="118"/>
        <v>18412.002496297839</v>
      </c>
      <c r="L71" s="15">
        <f ca="1">K71/(RataPAC*Sintesi!$B$4)</f>
        <v>0.92060012481489195</v>
      </c>
      <c r="M71" s="13" t="e">
        <f t="shared" ca="1" si="103"/>
        <v>#DIV/0!</v>
      </c>
      <c r="N71" s="25" t="e">
        <f t="shared" ca="1" si="104"/>
        <v>#DIV/0!</v>
      </c>
      <c r="P71">
        <f t="shared" ca="1" si="86"/>
        <v>97.883108140108007</v>
      </c>
      <c r="Q71" s="5">
        <f t="shared" ca="1" si="105"/>
        <v>0</v>
      </c>
      <c r="R71">
        <f t="shared" ca="1" si="119"/>
        <v>0</v>
      </c>
      <c r="S71">
        <f t="shared" ca="1" si="120"/>
        <v>267</v>
      </c>
      <c r="T71" s="3">
        <f t="shared" ca="1" si="121"/>
        <v>26235.122199953956</v>
      </c>
      <c r="U71" s="3">
        <f t="shared" ca="1" si="122"/>
        <v>18078.081283240623</v>
      </c>
      <c r="V71" s="15">
        <f ca="1">U71/(RataPAC*Sintesi!$B$4)</f>
        <v>0.90390406416203117</v>
      </c>
      <c r="X71">
        <f t="shared" ca="1" si="87"/>
        <v>36.935929647314801</v>
      </c>
      <c r="Y71" s="5">
        <f t="shared" ca="1" si="106"/>
        <v>0</v>
      </c>
      <c r="Z71">
        <f t="shared" ca="1" si="123"/>
        <v>0</v>
      </c>
      <c r="AA71">
        <f t="shared" ca="1" si="124"/>
        <v>636</v>
      </c>
      <c r="AB71" s="3">
        <f t="shared" ca="1" si="125"/>
        <v>24927.554979368717</v>
      </c>
      <c r="AC71" s="3">
        <f t="shared" ca="1" si="126"/>
        <v>19341.358226497148</v>
      </c>
      <c r="AD71" s="15">
        <f ca="1">AC71/(RataPAC*Sintesi!$B$4)</f>
        <v>0.96706791132485737</v>
      </c>
      <c r="AF71">
        <f t="shared" ca="1" si="88"/>
        <v>32.120600000000003</v>
      </c>
      <c r="AG71" s="5">
        <f t="shared" ca="1" si="107"/>
        <v>0</v>
      </c>
      <c r="AH71">
        <f t="shared" ca="1" si="127"/>
        <v>0</v>
      </c>
      <c r="AI71">
        <f t="shared" ca="1" si="128"/>
        <v>793</v>
      </c>
      <c r="AJ71" s="3">
        <f t="shared" ca="1" si="129"/>
        <v>26296.831600000001</v>
      </c>
      <c r="AK71" s="3">
        <f t="shared" ca="1" si="130"/>
        <v>19407.166802036867</v>
      </c>
      <c r="AL71" s="15">
        <f ca="1">AK71/(RataPAC*Sintesi!$B$4)</f>
        <v>0.9703583401018433</v>
      </c>
      <c r="AN71">
        <f t="shared" ca="1" si="89"/>
        <v>21.109300000000001</v>
      </c>
      <c r="AO71" s="5">
        <f t="shared" ca="1" si="108"/>
        <v>0</v>
      </c>
      <c r="AP71">
        <f t="shared" ca="1" si="131"/>
        <v>0</v>
      </c>
      <c r="AQ71">
        <f t="shared" ca="1" si="132"/>
        <v>955</v>
      </c>
      <c r="AR71" s="3">
        <f t="shared" ca="1" si="133"/>
        <v>20240.9385</v>
      </c>
      <c r="AS71" s="3">
        <f t="shared" ca="1" si="134"/>
        <v>19448.483646606866</v>
      </c>
      <c r="AT71" s="15">
        <f ca="1">AS71/(RataPAC*Sintesi!$B$4)</f>
        <v>0.97242418233034333</v>
      </c>
      <c r="AW71" s="3">
        <f t="shared" ca="1" si="109"/>
        <v>0</v>
      </c>
      <c r="AX71" s="5">
        <f t="shared" ca="1" si="135"/>
        <v>96387.092454679369</v>
      </c>
      <c r="AY71" s="5">
        <f t="shared" ca="1" si="110"/>
        <v>118431.62876579356</v>
      </c>
      <c r="AZ71" s="5">
        <f t="shared" ca="1" si="136"/>
        <v>22044.536311114192</v>
      </c>
      <c r="BB71" s="16">
        <f t="shared" ca="1" si="111"/>
        <v>41152</v>
      </c>
      <c r="BC71" s="5">
        <f t="shared" ca="1" si="112"/>
        <v>0</v>
      </c>
      <c r="BG71" s="45">
        <f t="shared" ca="1" si="90"/>
        <v>0</v>
      </c>
      <c r="BH71" s="45">
        <f t="shared" ca="1" si="91"/>
        <v>0</v>
      </c>
      <c r="BI71" s="45">
        <f t="shared" ca="1" si="92"/>
        <v>0</v>
      </c>
      <c r="BJ71" s="45">
        <f t="shared" ca="1" si="93"/>
        <v>0</v>
      </c>
      <c r="BK71" s="45">
        <f t="shared" ca="1" si="94"/>
        <v>0</v>
      </c>
      <c r="BM71">
        <f t="shared" ca="1" si="95"/>
        <v>5</v>
      </c>
      <c r="BN71">
        <f t="shared" ca="1" si="96"/>
        <v>5</v>
      </c>
      <c r="BO71">
        <f t="shared" ca="1" si="97"/>
        <v>5</v>
      </c>
      <c r="BP71">
        <f t="shared" ca="1" si="98"/>
        <v>5</v>
      </c>
      <c r="BQ71">
        <f t="shared" ca="1" si="99"/>
        <v>5</v>
      </c>
      <c r="BS71">
        <f t="shared" ca="1" si="113"/>
        <v>25</v>
      </c>
      <c r="BV71" s="45">
        <f t="shared" ca="1" si="100"/>
        <v>5312.9075453206897</v>
      </c>
      <c r="BW71" s="45">
        <f t="shared" ca="1" si="114"/>
        <v>123744.53631111425</v>
      </c>
      <c r="BX71" s="15">
        <f t="shared" ca="1" si="115"/>
        <v>2.4114009723414265E-2</v>
      </c>
    </row>
    <row r="72" spans="1:76" x14ac:dyDescent="0.25">
      <c r="A72" s="38">
        <f t="shared" si="116"/>
        <v>72</v>
      </c>
      <c r="B72">
        <f t="shared" si="117"/>
        <v>69</v>
      </c>
      <c r="C72" t="str">
        <f t="shared" ca="1" si="84"/>
        <v>01/10/2012</v>
      </c>
      <c r="D72" s="3">
        <f t="shared" si="101"/>
        <v>28750.000000000025</v>
      </c>
      <c r="F72">
        <f t="shared" ca="1" si="85"/>
        <v>79.735313409503405</v>
      </c>
      <c r="G72" s="5">
        <f t="shared" ca="1" si="102"/>
        <v>0</v>
      </c>
      <c r="H72">
        <f t="shared" ca="1" si="58"/>
        <v>0</v>
      </c>
      <c r="I72">
        <f t="shared" ca="1" si="59"/>
        <v>260</v>
      </c>
      <c r="J72" s="3">
        <f t="shared" ca="1" si="60"/>
        <v>20844.54477141075</v>
      </c>
      <c r="K72" s="3">
        <f t="shared" ca="1" si="118"/>
        <v>18412.002496297839</v>
      </c>
      <c r="L72" s="15">
        <f ca="1">K72/(RataPAC*Sintesi!$B$4)</f>
        <v>0.92060012481489195</v>
      </c>
      <c r="M72" s="13" t="e">
        <f t="shared" ca="1" si="103"/>
        <v>#DIV/0!</v>
      </c>
      <c r="N72" s="25" t="e">
        <f t="shared" ca="1" si="104"/>
        <v>#DIV/0!</v>
      </c>
      <c r="P72">
        <f t="shared" ca="1" si="86"/>
        <v>98.258884644022302</v>
      </c>
      <c r="Q72" s="5">
        <f t="shared" ca="1" si="105"/>
        <v>0</v>
      </c>
      <c r="R72">
        <f t="shared" ca="1" si="119"/>
        <v>0</v>
      </c>
      <c r="S72">
        <f t="shared" ca="1" si="120"/>
        <v>267</v>
      </c>
      <c r="T72" s="3">
        <f t="shared" ca="1" si="121"/>
        <v>25913.214518993405</v>
      </c>
      <c r="U72" s="3">
        <f t="shared" ca="1" si="122"/>
        <v>18078.081283240623</v>
      </c>
      <c r="V72" s="15">
        <f ca="1">U72/(RataPAC*Sintesi!$B$4)</f>
        <v>0.90390406416203117</v>
      </c>
      <c r="X72">
        <f t="shared" ca="1" si="87"/>
        <v>39.194268835485403</v>
      </c>
      <c r="Y72" s="5">
        <f t="shared" ca="1" si="106"/>
        <v>0</v>
      </c>
      <c r="Z72">
        <f t="shared" ca="1" si="123"/>
        <v>0</v>
      </c>
      <c r="AA72">
        <f t="shared" ca="1" si="124"/>
        <v>636</v>
      </c>
      <c r="AB72" s="3">
        <f t="shared" ca="1" si="125"/>
        <v>24999.573612883603</v>
      </c>
      <c r="AC72" s="3">
        <f t="shared" ca="1" si="126"/>
        <v>19341.358226497148</v>
      </c>
      <c r="AD72" s="15">
        <f ca="1">AC72/(RataPAC*Sintesi!$B$4)</f>
        <v>0.96706791132485737</v>
      </c>
      <c r="AF72">
        <f t="shared" ca="1" si="88"/>
        <v>33.161200000000001</v>
      </c>
      <c r="AG72" s="5">
        <f t="shared" ca="1" si="107"/>
        <v>0</v>
      </c>
      <c r="AH72">
        <f t="shared" ca="1" si="127"/>
        <v>0</v>
      </c>
      <c r="AI72">
        <f t="shared" ca="1" si="128"/>
        <v>793</v>
      </c>
      <c r="AJ72" s="3">
        <f t="shared" ca="1" si="129"/>
        <v>26577.791500000003</v>
      </c>
      <c r="AK72" s="3">
        <f t="shared" ca="1" si="130"/>
        <v>19407.166802036867</v>
      </c>
      <c r="AL72" s="15">
        <f ca="1">AK72/(RataPAC*Sintesi!$B$4)</f>
        <v>0.9703583401018433</v>
      </c>
      <c r="AN72">
        <f t="shared" ca="1" si="89"/>
        <v>21.194700000000001</v>
      </c>
      <c r="AO72" s="5">
        <f t="shared" ca="1" si="108"/>
        <v>0</v>
      </c>
      <c r="AP72">
        <f t="shared" ca="1" si="131"/>
        <v>0</v>
      </c>
      <c r="AQ72">
        <f t="shared" ca="1" si="132"/>
        <v>955</v>
      </c>
      <c r="AR72" s="3">
        <f t="shared" ca="1" si="133"/>
        <v>20630.196499999998</v>
      </c>
      <c r="AS72" s="3">
        <f t="shared" ca="1" si="134"/>
        <v>19448.483646606866</v>
      </c>
      <c r="AT72" s="15">
        <f ca="1">AS72/(RataPAC*Sintesi!$B$4)</f>
        <v>0.97242418233034333</v>
      </c>
      <c r="AW72" s="3">
        <f t="shared" ca="1" si="109"/>
        <v>0</v>
      </c>
      <c r="AX72" s="5">
        <f t="shared" ca="1" si="135"/>
        <v>96412.092454679369</v>
      </c>
      <c r="AY72" s="5">
        <f t="shared" ca="1" si="110"/>
        <v>118965.32090328776</v>
      </c>
      <c r="AZ72" s="5">
        <f t="shared" ca="1" si="136"/>
        <v>22553.228448608395</v>
      </c>
      <c r="BB72" s="16">
        <f t="shared" ca="1" si="111"/>
        <v>41183</v>
      </c>
      <c r="BC72" s="5">
        <f t="shared" ca="1" si="112"/>
        <v>0</v>
      </c>
      <c r="BG72" s="45">
        <f t="shared" ca="1" si="90"/>
        <v>0</v>
      </c>
      <c r="BH72" s="45">
        <f t="shared" ca="1" si="91"/>
        <v>0</v>
      </c>
      <c r="BI72" s="45">
        <f t="shared" ca="1" si="92"/>
        <v>0</v>
      </c>
      <c r="BJ72" s="45">
        <f t="shared" ca="1" si="93"/>
        <v>0</v>
      </c>
      <c r="BK72" s="45">
        <f t="shared" ca="1" si="94"/>
        <v>0</v>
      </c>
      <c r="BM72">
        <f t="shared" ca="1" si="95"/>
        <v>5</v>
      </c>
      <c r="BN72">
        <f t="shared" ca="1" si="96"/>
        <v>5</v>
      </c>
      <c r="BO72">
        <f t="shared" ca="1" si="97"/>
        <v>5</v>
      </c>
      <c r="BP72">
        <f t="shared" ca="1" si="98"/>
        <v>5</v>
      </c>
      <c r="BQ72">
        <f t="shared" ca="1" si="99"/>
        <v>5</v>
      </c>
      <c r="BS72">
        <f t="shared" ca="1" si="113"/>
        <v>25</v>
      </c>
      <c r="BV72" s="45">
        <f t="shared" ca="1" si="100"/>
        <v>5312.9075453206897</v>
      </c>
      <c r="BW72" s="45">
        <f t="shared" ca="1" si="114"/>
        <v>124278.22844860845</v>
      </c>
      <c r="BX72" s="15">
        <f t="shared" ca="1" si="115"/>
        <v>4.3128541542425403E-3</v>
      </c>
    </row>
    <row r="73" spans="1:76" x14ac:dyDescent="0.25">
      <c r="A73" s="38">
        <f t="shared" si="116"/>
        <v>73</v>
      </c>
      <c r="B73">
        <f t="shared" si="117"/>
        <v>70</v>
      </c>
      <c r="C73" t="str">
        <f t="shared" ca="1" si="84"/>
        <v>01/11/2012</v>
      </c>
      <c r="D73" s="3">
        <f t="shared" si="101"/>
        <v>29166.666666666693</v>
      </c>
      <c r="F73">
        <f t="shared" ca="1" si="85"/>
        <v>80.171326043887504</v>
      </c>
      <c r="G73" s="5">
        <f t="shared" ca="1" si="102"/>
        <v>0</v>
      </c>
      <c r="H73">
        <f t="shared" ca="1" si="58"/>
        <v>0</v>
      </c>
      <c r="I73">
        <f t="shared" ca="1" si="59"/>
        <v>260</v>
      </c>
      <c r="J73" s="3">
        <f t="shared" ca="1" si="60"/>
        <v>21036.688169560308</v>
      </c>
      <c r="K73" s="3">
        <f t="shared" ca="1" si="118"/>
        <v>18412.002496297839</v>
      </c>
      <c r="L73" s="15">
        <f ca="1">K73/(RataPAC*Sintesi!$B$4)</f>
        <v>0.92060012481489195</v>
      </c>
      <c r="M73" s="13" t="e">
        <f t="shared" ca="1" si="103"/>
        <v>#DIV/0!</v>
      </c>
      <c r="N73" s="25" t="e">
        <f t="shared" ca="1" si="104"/>
        <v>#DIV/0!</v>
      </c>
      <c r="P73">
        <f t="shared" ca="1" si="86"/>
        <v>97.053237898851705</v>
      </c>
      <c r="Q73" s="5">
        <f t="shared" ca="1" si="105"/>
        <v>0</v>
      </c>
      <c r="R73">
        <f t="shared" ca="1" si="119"/>
        <v>0</v>
      </c>
      <c r="S73">
        <f t="shared" ca="1" si="120"/>
        <v>267</v>
      </c>
      <c r="T73" s="3">
        <f t="shared" ca="1" si="121"/>
        <v>25633.909036998757</v>
      </c>
      <c r="U73" s="3">
        <f t="shared" ca="1" si="122"/>
        <v>18078.081283240623</v>
      </c>
      <c r="V73" s="15">
        <f ca="1">U73/(RataPAC*Sintesi!$B$4)</f>
        <v>0.90390406416203117</v>
      </c>
      <c r="X73">
        <f t="shared" ca="1" si="87"/>
        <v>39.307505680634598</v>
      </c>
      <c r="Y73" s="5">
        <f t="shared" ca="1" si="106"/>
        <v>0</v>
      </c>
      <c r="Z73">
        <f t="shared" ca="1" si="123"/>
        <v>0</v>
      </c>
      <c r="AA73">
        <f t="shared" ca="1" si="124"/>
        <v>636</v>
      </c>
      <c r="AB73" s="3">
        <f t="shared" ca="1" si="125"/>
        <v>25612.22494428352</v>
      </c>
      <c r="AC73" s="3">
        <f t="shared" ca="1" si="126"/>
        <v>19341.358226497148</v>
      </c>
      <c r="AD73" s="15">
        <f ca="1">AC73/(RataPAC*Sintesi!$B$4)</f>
        <v>0.96706791132485737</v>
      </c>
      <c r="AF73">
        <f t="shared" ca="1" si="88"/>
        <v>33.515500000000003</v>
      </c>
      <c r="AG73" s="5">
        <f t="shared" ca="1" si="107"/>
        <v>0</v>
      </c>
      <c r="AH73">
        <f t="shared" ca="1" si="127"/>
        <v>0</v>
      </c>
      <c r="AI73">
        <f t="shared" ca="1" si="128"/>
        <v>793</v>
      </c>
      <c r="AJ73" s="3">
        <f t="shared" ca="1" si="129"/>
        <v>27082.853200000001</v>
      </c>
      <c r="AK73" s="3">
        <f t="shared" ca="1" si="130"/>
        <v>19407.166802036867</v>
      </c>
      <c r="AL73" s="15">
        <f ca="1">AK73/(RataPAC*Sintesi!$B$4)</f>
        <v>0.9703583401018433</v>
      </c>
      <c r="AN73">
        <f t="shared" ca="1" si="89"/>
        <v>21.6023</v>
      </c>
      <c r="AO73" s="5">
        <f t="shared" ca="1" si="108"/>
        <v>0</v>
      </c>
      <c r="AP73">
        <f t="shared" ca="1" si="131"/>
        <v>0</v>
      </c>
      <c r="AQ73">
        <f t="shared" ca="1" si="132"/>
        <v>955</v>
      </c>
      <c r="AR73" s="3">
        <f t="shared" ca="1" si="133"/>
        <v>21876.949000000001</v>
      </c>
      <c r="AS73" s="3">
        <f t="shared" ca="1" si="134"/>
        <v>19448.483646606866</v>
      </c>
      <c r="AT73" s="15">
        <f ca="1">AS73/(RataPAC*Sintesi!$B$4)</f>
        <v>0.97242418233034333</v>
      </c>
      <c r="AW73" s="3">
        <f t="shared" ca="1" si="109"/>
        <v>0</v>
      </c>
      <c r="AX73" s="5">
        <f t="shared" ca="1" si="135"/>
        <v>96437.092454679369</v>
      </c>
      <c r="AY73" s="5">
        <f t="shared" ca="1" si="110"/>
        <v>121242.62435084258</v>
      </c>
      <c r="AZ73" s="5">
        <f t="shared" ca="1" si="136"/>
        <v>24805.531896163215</v>
      </c>
      <c r="BB73" s="16">
        <f t="shared" ca="1" si="111"/>
        <v>41214</v>
      </c>
      <c r="BC73" s="5">
        <f t="shared" ca="1" si="112"/>
        <v>0</v>
      </c>
      <c r="BG73" s="45">
        <f t="shared" ca="1" si="90"/>
        <v>0</v>
      </c>
      <c r="BH73" s="45">
        <f t="shared" ca="1" si="91"/>
        <v>0</v>
      </c>
      <c r="BI73" s="45">
        <f t="shared" ca="1" si="92"/>
        <v>0</v>
      </c>
      <c r="BJ73" s="45">
        <f t="shared" ca="1" si="93"/>
        <v>0</v>
      </c>
      <c r="BK73" s="45">
        <f t="shared" ca="1" si="94"/>
        <v>0</v>
      </c>
      <c r="BM73">
        <f t="shared" ca="1" si="95"/>
        <v>5</v>
      </c>
      <c r="BN73">
        <f t="shared" ca="1" si="96"/>
        <v>5</v>
      </c>
      <c r="BO73">
        <f t="shared" ca="1" si="97"/>
        <v>5</v>
      </c>
      <c r="BP73">
        <f t="shared" ca="1" si="98"/>
        <v>5</v>
      </c>
      <c r="BQ73">
        <f t="shared" ca="1" si="99"/>
        <v>5</v>
      </c>
      <c r="BS73">
        <f t="shared" ca="1" si="113"/>
        <v>25</v>
      </c>
      <c r="BV73" s="45">
        <f t="shared" ca="1" si="100"/>
        <v>5312.9075453206897</v>
      </c>
      <c r="BW73" s="45">
        <f t="shared" ca="1" si="114"/>
        <v>126555.53189616327</v>
      </c>
      <c r="BX73" s="15">
        <f t="shared" ca="1" si="115"/>
        <v>1.8324234871890832E-2</v>
      </c>
    </row>
    <row r="74" spans="1:76" x14ac:dyDescent="0.25">
      <c r="A74" s="38">
        <f t="shared" si="116"/>
        <v>74</v>
      </c>
      <c r="B74">
        <f t="shared" si="117"/>
        <v>71</v>
      </c>
      <c r="C74" t="str">
        <f t="shared" ca="1" si="84"/>
        <v>30/11/2012</v>
      </c>
      <c r="D74" s="3">
        <f t="shared" si="101"/>
        <v>29583.333333333361</v>
      </c>
      <c r="F74">
        <f t="shared" ca="1" si="85"/>
        <v>80.910339113693496</v>
      </c>
      <c r="G74" s="5">
        <f t="shared" ca="1" si="102"/>
        <v>0</v>
      </c>
      <c r="H74">
        <f t="shared" ca="1" si="58"/>
        <v>0</v>
      </c>
      <c r="I74">
        <f t="shared" ca="1" si="59"/>
        <v>260</v>
      </c>
      <c r="J74" s="3">
        <f t="shared" ca="1" si="60"/>
        <v>21302.870183126062</v>
      </c>
      <c r="K74" s="3">
        <f t="shared" ca="1" si="118"/>
        <v>18412.002496297839</v>
      </c>
      <c r="L74" s="15">
        <f ca="1">K74/(RataPAC*Sintesi!$B$4)</f>
        <v>0.92060012481489195</v>
      </c>
      <c r="M74" s="13" t="e">
        <f t="shared" ca="1" si="103"/>
        <v>#DIV/0!</v>
      </c>
      <c r="N74" s="25" t="e">
        <f t="shared" ca="1" si="104"/>
        <v>#DIV/0!</v>
      </c>
      <c r="P74">
        <f t="shared" ca="1" si="86"/>
        <v>96.007149951306204</v>
      </c>
      <c r="Q74" s="5">
        <f t="shared" ca="1" si="105"/>
        <v>0</v>
      </c>
      <c r="R74">
        <f t="shared" ca="1" si="119"/>
        <v>0</v>
      </c>
      <c r="S74">
        <f t="shared" ca="1" si="120"/>
        <v>267</v>
      </c>
      <c r="T74" s="3">
        <f t="shared" ca="1" si="121"/>
        <v>25014.956872377556</v>
      </c>
      <c r="U74" s="3">
        <f t="shared" ca="1" si="122"/>
        <v>18078.081283240623</v>
      </c>
      <c r="V74" s="15">
        <f ca="1">U74/(RataPAC*Sintesi!$B$4)</f>
        <v>0.90390406416203117</v>
      </c>
      <c r="X74">
        <f t="shared" ca="1" si="87"/>
        <v>40.270793937552703</v>
      </c>
      <c r="Y74" s="5">
        <f t="shared" ca="1" si="106"/>
        <v>0</v>
      </c>
      <c r="Z74">
        <f t="shared" ca="1" si="123"/>
        <v>0</v>
      </c>
      <c r="AA74">
        <f t="shared" ca="1" si="124"/>
        <v>636</v>
      </c>
      <c r="AB74" s="3">
        <f t="shared" ca="1" si="125"/>
        <v>26513.849955879843</v>
      </c>
      <c r="AC74" s="3">
        <f t="shared" ca="1" si="126"/>
        <v>19341.358226497148</v>
      </c>
      <c r="AD74" s="15">
        <f ca="1">AC74/(RataPAC*Sintesi!$B$4)</f>
        <v>0.96706791132485737</v>
      </c>
      <c r="AF74">
        <f t="shared" ca="1" si="88"/>
        <v>34.1524</v>
      </c>
      <c r="AG74" s="5">
        <f t="shared" ca="1" si="107"/>
        <v>0</v>
      </c>
      <c r="AH74">
        <f t="shared" ca="1" si="127"/>
        <v>0</v>
      </c>
      <c r="AI74">
        <f t="shared" ca="1" si="128"/>
        <v>793</v>
      </c>
      <c r="AJ74" s="3">
        <f t="shared" ca="1" si="129"/>
        <v>27520.747800000001</v>
      </c>
      <c r="AK74" s="3">
        <f t="shared" ca="1" si="130"/>
        <v>19407.166802036867</v>
      </c>
      <c r="AL74" s="15">
        <f ca="1">AK74/(RataPAC*Sintesi!$B$4)</f>
        <v>0.9703583401018433</v>
      </c>
      <c r="AN74">
        <f t="shared" ca="1" si="89"/>
        <v>22.907800000000002</v>
      </c>
      <c r="AO74" s="5">
        <f t="shared" ca="1" si="108"/>
        <v>0</v>
      </c>
      <c r="AP74">
        <f t="shared" ca="1" si="131"/>
        <v>0</v>
      </c>
      <c r="AQ74">
        <f t="shared" ca="1" si="132"/>
        <v>955</v>
      </c>
      <c r="AR74" s="3">
        <f t="shared" ca="1" si="133"/>
        <v>22301.446499999998</v>
      </c>
      <c r="AS74" s="3">
        <f t="shared" ca="1" si="134"/>
        <v>19448.483646606866</v>
      </c>
      <c r="AT74" s="15">
        <f ca="1">AS74/(RataPAC*Sintesi!$B$4)</f>
        <v>0.97242418233034333</v>
      </c>
      <c r="AW74" s="3">
        <f t="shared" ca="1" si="109"/>
        <v>0</v>
      </c>
      <c r="AX74" s="5">
        <f t="shared" ca="1" si="135"/>
        <v>96462.092454679369</v>
      </c>
      <c r="AY74" s="5">
        <f t="shared" ca="1" si="110"/>
        <v>122653.87131138347</v>
      </c>
      <c r="AZ74" s="5">
        <f t="shared" ca="1" si="136"/>
        <v>26191.778856704099</v>
      </c>
      <c r="BB74" s="16">
        <f t="shared" ca="1" si="111"/>
        <v>41243</v>
      </c>
      <c r="BC74" s="5">
        <f t="shared" ca="1" si="112"/>
        <v>0</v>
      </c>
      <c r="BG74" s="45">
        <f t="shared" ca="1" si="90"/>
        <v>0</v>
      </c>
      <c r="BH74" s="45">
        <f t="shared" ca="1" si="91"/>
        <v>0</v>
      </c>
      <c r="BI74" s="45">
        <f t="shared" ca="1" si="92"/>
        <v>0</v>
      </c>
      <c r="BJ74" s="45">
        <f t="shared" ca="1" si="93"/>
        <v>0</v>
      </c>
      <c r="BK74" s="45">
        <f t="shared" ca="1" si="94"/>
        <v>0</v>
      </c>
      <c r="BM74">
        <f t="shared" ca="1" si="95"/>
        <v>5</v>
      </c>
      <c r="BN74">
        <f t="shared" ca="1" si="96"/>
        <v>5</v>
      </c>
      <c r="BO74">
        <f t="shared" ca="1" si="97"/>
        <v>5</v>
      </c>
      <c r="BP74">
        <f t="shared" ca="1" si="98"/>
        <v>5</v>
      </c>
      <c r="BQ74">
        <f t="shared" ca="1" si="99"/>
        <v>5</v>
      </c>
      <c r="BS74">
        <f t="shared" ca="1" si="113"/>
        <v>25</v>
      </c>
      <c r="BV74" s="45">
        <f t="shared" ca="1" si="100"/>
        <v>5312.9075453206897</v>
      </c>
      <c r="BW74" s="45">
        <f t="shared" ca="1" si="114"/>
        <v>127966.77885670416</v>
      </c>
      <c r="BX74" s="15">
        <f t="shared" ca="1" si="115"/>
        <v>1.1151207216281822E-2</v>
      </c>
    </row>
    <row r="75" spans="1:76" x14ac:dyDescent="0.25">
      <c r="A75" s="38">
        <f t="shared" si="116"/>
        <v>75</v>
      </c>
      <c r="B75">
        <f t="shared" si="117"/>
        <v>72</v>
      </c>
      <c r="C75" t="str">
        <f t="shared" ca="1" si="84"/>
        <v>31/12/2012</v>
      </c>
      <c r="D75" s="3">
        <f t="shared" si="101"/>
        <v>30000.000000000029</v>
      </c>
      <c r="F75">
        <f t="shared" ca="1" si="85"/>
        <v>81.934116088946396</v>
      </c>
      <c r="G75" s="5">
        <f t="shared" ca="1" si="102"/>
        <v>0</v>
      </c>
      <c r="H75">
        <f t="shared" ca="1" si="58"/>
        <v>0</v>
      </c>
      <c r="I75">
        <f t="shared" ca="1" si="59"/>
        <v>260</v>
      </c>
      <c r="J75" s="3">
        <f t="shared" ca="1" si="60"/>
        <v>21998.374114974478</v>
      </c>
      <c r="K75" s="3">
        <f t="shared" ca="1" si="118"/>
        <v>18412.002496297839</v>
      </c>
      <c r="L75" s="15">
        <f ca="1">K75/(RataPAC*Sintesi!$B$4)</f>
        <v>0.92060012481489195</v>
      </c>
      <c r="M75" s="13" t="e">
        <f t="shared" ca="1" si="103"/>
        <v>#DIV/0!</v>
      </c>
      <c r="N75" s="25" t="e">
        <f t="shared" ca="1" si="104"/>
        <v>#DIV/0!</v>
      </c>
      <c r="P75">
        <f t="shared" ca="1" si="86"/>
        <v>93.688977050103205</v>
      </c>
      <c r="Q75" s="5">
        <f t="shared" ca="1" si="105"/>
        <v>0</v>
      </c>
      <c r="R75">
        <f t="shared" ca="1" si="119"/>
        <v>0</v>
      </c>
      <c r="S75">
        <f t="shared" ca="1" si="120"/>
        <v>267</v>
      </c>
      <c r="T75" s="3">
        <f t="shared" ca="1" si="121"/>
        <v>26103.572122537647</v>
      </c>
      <c r="U75" s="3">
        <f t="shared" ca="1" si="122"/>
        <v>18078.081283240623</v>
      </c>
      <c r="V75" s="15">
        <f ca="1">U75/(RataPAC*Sintesi!$B$4)</f>
        <v>0.90390406416203117</v>
      </c>
      <c r="X75">
        <f t="shared" ca="1" si="87"/>
        <v>41.688443326855101</v>
      </c>
      <c r="Y75" s="5">
        <f t="shared" ca="1" si="106"/>
        <v>0</v>
      </c>
      <c r="Z75">
        <f t="shared" ca="1" si="123"/>
        <v>0</v>
      </c>
      <c r="AA75">
        <f t="shared" ca="1" si="124"/>
        <v>636</v>
      </c>
      <c r="AB75" s="3">
        <f t="shared" ca="1" si="125"/>
        <v>26799.656554736073</v>
      </c>
      <c r="AC75" s="3">
        <f t="shared" ca="1" si="126"/>
        <v>19341.358226497148</v>
      </c>
      <c r="AD75" s="15">
        <f ca="1">AC75/(RataPAC*Sintesi!$B$4)</f>
        <v>0.96706791132485737</v>
      </c>
      <c r="AF75">
        <f t="shared" ca="1" si="88"/>
        <v>34.704599999999999</v>
      </c>
      <c r="AG75" s="5">
        <f t="shared" ca="1" si="107"/>
        <v>0</v>
      </c>
      <c r="AH75">
        <f t="shared" ca="1" si="127"/>
        <v>0</v>
      </c>
      <c r="AI75">
        <f t="shared" ca="1" si="128"/>
        <v>793</v>
      </c>
      <c r="AJ75" s="3">
        <f t="shared" ca="1" si="129"/>
        <v>28348.481199999998</v>
      </c>
      <c r="AK75" s="3">
        <f t="shared" ca="1" si="130"/>
        <v>19407.166802036867</v>
      </c>
      <c r="AL75" s="15">
        <f ca="1">AK75/(RataPAC*Sintesi!$B$4)</f>
        <v>0.9703583401018433</v>
      </c>
      <c r="AN75">
        <f t="shared" ca="1" si="89"/>
        <v>23.3523</v>
      </c>
      <c r="AO75" s="5">
        <f t="shared" ca="1" si="108"/>
        <v>0</v>
      </c>
      <c r="AP75">
        <f t="shared" ca="1" si="131"/>
        <v>0</v>
      </c>
      <c r="AQ75">
        <f t="shared" ca="1" si="132"/>
        <v>955</v>
      </c>
      <c r="AR75" s="3">
        <f t="shared" ca="1" si="133"/>
        <v>23979.477000000003</v>
      </c>
      <c r="AS75" s="3">
        <f t="shared" ca="1" si="134"/>
        <v>19448.483646606866</v>
      </c>
      <c r="AT75" s="15">
        <f ca="1">AS75/(RataPAC*Sintesi!$B$4)</f>
        <v>0.97242418233034333</v>
      </c>
      <c r="AW75" s="3">
        <f t="shared" ca="1" si="109"/>
        <v>0</v>
      </c>
      <c r="AX75" s="5">
        <f t="shared" ca="1" si="135"/>
        <v>96487.092454679369</v>
      </c>
      <c r="AY75" s="5">
        <f t="shared" ca="1" si="110"/>
        <v>127229.5609922482</v>
      </c>
      <c r="AZ75" s="5">
        <f t="shared" ca="1" si="136"/>
        <v>30742.468537568828</v>
      </c>
      <c r="BB75" s="16">
        <f t="shared" ca="1" si="111"/>
        <v>41274</v>
      </c>
      <c r="BC75" s="5">
        <f t="shared" ca="1" si="112"/>
        <v>0</v>
      </c>
      <c r="BG75" s="45">
        <f t="shared" ca="1" si="90"/>
        <v>0</v>
      </c>
      <c r="BH75" s="45">
        <f t="shared" ca="1" si="91"/>
        <v>0</v>
      </c>
      <c r="BI75" s="45">
        <f t="shared" ca="1" si="92"/>
        <v>0</v>
      </c>
      <c r="BJ75" s="45">
        <f t="shared" ca="1" si="93"/>
        <v>0</v>
      </c>
      <c r="BK75" s="45">
        <f t="shared" ca="1" si="94"/>
        <v>0</v>
      </c>
      <c r="BM75">
        <f t="shared" ca="1" si="95"/>
        <v>5</v>
      </c>
      <c r="BN75">
        <f t="shared" ca="1" si="96"/>
        <v>5</v>
      </c>
      <c r="BO75">
        <f t="shared" ca="1" si="97"/>
        <v>5</v>
      </c>
      <c r="BP75">
        <f t="shared" ca="1" si="98"/>
        <v>5</v>
      </c>
      <c r="BQ75">
        <f t="shared" ca="1" si="99"/>
        <v>5</v>
      </c>
      <c r="BS75">
        <f t="shared" ca="1" si="113"/>
        <v>25</v>
      </c>
      <c r="BV75" s="45">
        <f t="shared" ca="1" si="100"/>
        <v>5312.9075453206897</v>
      </c>
      <c r="BW75" s="45">
        <f t="shared" ca="1" si="114"/>
        <v>132542.46853756887</v>
      </c>
      <c r="BX75" s="15">
        <f t="shared" ca="1" si="115"/>
        <v>3.5756855972662427E-2</v>
      </c>
    </row>
    <row r="76" spans="1:76" x14ac:dyDescent="0.25">
      <c r="A76" s="38">
        <f t="shared" si="116"/>
        <v>76</v>
      </c>
      <c r="B76">
        <f t="shared" si="117"/>
        <v>73</v>
      </c>
      <c r="C76" t="str">
        <f t="shared" ca="1" si="84"/>
        <v>01/02/2013</v>
      </c>
      <c r="D76" s="3">
        <f t="shared" si="101"/>
        <v>30416.666666666697</v>
      </c>
      <c r="F76">
        <f t="shared" ca="1" si="85"/>
        <v>84.6091312114403</v>
      </c>
      <c r="G76" s="5">
        <f t="shared" ca="1" si="102"/>
        <v>0</v>
      </c>
      <c r="H76">
        <f t="shared" ca="1" si="58"/>
        <v>0</v>
      </c>
      <c r="I76">
        <f t="shared" ca="1" si="59"/>
        <v>260</v>
      </c>
      <c r="J76" s="3">
        <f t="shared" ca="1" si="60"/>
        <v>22068.299185933312</v>
      </c>
      <c r="K76" s="3">
        <f t="shared" ca="1" si="118"/>
        <v>18412.002496297839</v>
      </c>
      <c r="L76" s="15">
        <f ca="1">K76/(RataPAC*Sintesi!$B$4)</f>
        <v>0.92060012481489195</v>
      </c>
      <c r="M76" s="13" t="e">
        <f t="shared" ca="1" si="103"/>
        <v>#DIV/0!</v>
      </c>
      <c r="N76" s="25" t="e">
        <f t="shared" ca="1" si="104"/>
        <v>#DIV/0!</v>
      </c>
      <c r="P76">
        <f t="shared" ca="1" si="86"/>
        <v>97.766187724860103</v>
      </c>
      <c r="Q76" s="5">
        <f t="shared" ca="1" si="105"/>
        <v>0</v>
      </c>
      <c r="R76">
        <f t="shared" ca="1" si="119"/>
        <v>0</v>
      </c>
      <c r="S76">
        <f t="shared" ca="1" si="120"/>
        <v>267</v>
      </c>
      <c r="T76" s="3">
        <f t="shared" ca="1" si="121"/>
        <v>27659.722023468858</v>
      </c>
      <c r="U76" s="3">
        <f t="shared" ca="1" si="122"/>
        <v>18078.081283240623</v>
      </c>
      <c r="V76" s="15">
        <f ca="1">U76/(RataPAC*Sintesi!$B$4)</f>
        <v>0.90390406416203117</v>
      </c>
      <c r="X76">
        <f t="shared" ca="1" si="87"/>
        <v>42.1378247715976</v>
      </c>
      <c r="Y76" s="5">
        <f t="shared" ca="1" si="106"/>
        <v>0</v>
      </c>
      <c r="Z76">
        <f t="shared" ca="1" si="123"/>
        <v>0</v>
      </c>
      <c r="AA76">
        <f t="shared" ca="1" si="124"/>
        <v>636</v>
      </c>
      <c r="AB76" s="3">
        <f t="shared" ca="1" si="125"/>
        <v>26911.859919692364</v>
      </c>
      <c r="AC76" s="3">
        <f t="shared" ca="1" si="126"/>
        <v>19341.358226497148</v>
      </c>
      <c r="AD76" s="15">
        <f ca="1">AC76/(RataPAC*Sintesi!$B$4)</f>
        <v>0.96706791132485737</v>
      </c>
      <c r="AF76">
        <f t="shared" ca="1" si="88"/>
        <v>35.748399999999997</v>
      </c>
      <c r="AG76" s="5">
        <f t="shared" ca="1" si="107"/>
        <v>0</v>
      </c>
      <c r="AH76">
        <f t="shared" ca="1" si="127"/>
        <v>0</v>
      </c>
      <c r="AI76">
        <f t="shared" ca="1" si="128"/>
        <v>793</v>
      </c>
      <c r="AJ76" s="3">
        <f t="shared" ca="1" si="129"/>
        <v>29338.620999999999</v>
      </c>
      <c r="AK76" s="3">
        <f t="shared" ca="1" si="130"/>
        <v>19407.166802036867</v>
      </c>
      <c r="AL76" s="15">
        <f ca="1">AK76/(RataPAC*Sintesi!$B$4)</f>
        <v>0.9703583401018433</v>
      </c>
      <c r="AN76">
        <f t="shared" ca="1" si="89"/>
        <v>25.109400000000001</v>
      </c>
      <c r="AO76" s="5">
        <f t="shared" ca="1" si="108"/>
        <v>0</v>
      </c>
      <c r="AP76">
        <f t="shared" ca="1" si="131"/>
        <v>0</v>
      </c>
      <c r="AQ76">
        <f t="shared" ca="1" si="132"/>
        <v>955</v>
      </c>
      <c r="AR76" s="3">
        <f t="shared" ca="1" si="133"/>
        <v>24123.395500000002</v>
      </c>
      <c r="AS76" s="3">
        <f t="shared" ca="1" si="134"/>
        <v>19448.483646606866</v>
      </c>
      <c r="AT76" s="15">
        <f ca="1">AS76/(RataPAC*Sintesi!$B$4)</f>
        <v>0.97242418233034333</v>
      </c>
      <c r="AW76" s="3">
        <f t="shared" ca="1" si="109"/>
        <v>0</v>
      </c>
      <c r="AX76" s="5">
        <f t="shared" ca="1" si="135"/>
        <v>96512.092454679369</v>
      </c>
      <c r="AY76" s="5">
        <f t="shared" ca="1" si="110"/>
        <v>130101.89762909453</v>
      </c>
      <c r="AZ76" s="5">
        <f t="shared" ca="1" si="136"/>
        <v>33589.80517441516</v>
      </c>
      <c r="BB76" s="16">
        <f t="shared" ca="1" si="111"/>
        <v>41306</v>
      </c>
      <c r="BC76" s="5">
        <f t="shared" ca="1" si="112"/>
        <v>0</v>
      </c>
      <c r="BG76" s="45">
        <f t="shared" ca="1" si="90"/>
        <v>0</v>
      </c>
      <c r="BH76" s="45">
        <f t="shared" ca="1" si="91"/>
        <v>0</v>
      </c>
      <c r="BI76" s="45">
        <f t="shared" ca="1" si="92"/>
        <v>0</v>
      </c>
      <c r="BJ76" s="45">
        <f t="shared" ca="1" si="93"/>
        <v>0</v>
      </c>
      <c r="BK76" s="45">
        <f t="shared" ca="1" si="94"/>
        <v>0</v>
      </c>
      <c r="BM76">
        <f t="shared" ca="1" si="95"/>
        <v>5</v>
      </c>
      <c r="BN76">
        <f t="shared" ca="1" si="96"/>
        <v>5</v>
      </c>
      <c r="BO76">
        <f t="shared" ca="1" si="97"/>
        <v>5</v>
      </c>
      <c r="BP76">
        <f t="shared" ca="1" si="98"/>
        <v>5</v>
      </c>
      <c r="BQ76">
        <f t="shared" ca="1" si="99"/>
        <v>5</v>
      </c>
      <c r="BS76">
        <f t="shared" ca="1" si="113"/>
        <v>25</v>
      </c>
      <c r="BV76" s="45">
        <f t="shared" ca="1" si="100"/>
        <v>5312.9075453206897</v>
      </c>
      <c r="BW76" s="45">
        <f t="shared" ca="1" si="114"/>
        <v>135414.80517441523</v>
      </c>
      <c r="BX76" s="15">
        <f t="shared" ca="1" si="115"/>
        <v>2.1671066402631611E-2</v>
      </c>
    </row>
    <row r="77" spans="1:76" x14ac:dyDescent="0.25">
      <c r="A77" s="38">
        <f t="shared" si="116"/>
        <v>77</v>
      </c>
      <c r="B77">
        <f t="shared" si="117"/>
        <v>74</v>
      </c>
      <c r="C77" t="str">
        <f t="shared" ca="1" si="84"/>
        <v>01/03/2013</v>
      </c>
      <c r="D77" s="3">
        <f t="shared" si="101"/>
        <v>30833.333333333365</v>
      </c>
      <c r="F77">
        <f t="shared" ca="1" si="85"/>
        <v>84.878073792051197</v>
      </c>
      <c r="G77" s="5">
        <f t="shared" ca="1" si="102"/>
        <v>0</v>
      </c>
      <c r="H77">
        <f t="shared" ca="1" si="58"/>
        <v>0</v>
      </c>
      <c r="I77">
        <f t="shared" ca="1" si="59"/>
        <v>260</v>
      </c>
      <c r="J77" s="3">
        <f t="shared" ca="1" si="60"/>
        <v>22498.092282194619</v>
      </c>
      <c r="K77" s="3">
        <f t="shared" ca="1" si="118"/>
        <v>18412.002496297839</v>
      </c>
      <c r="L77" s="15">
        <f ca="1">K77/(RataPAC*Sintesi!$B$4)</f>
        <v>0.92060012481489195</v>
      </c>
      <c r="M77" s="13" t="e">
        <f t="shared" ca="1" si="103"/>
        <v>#DIV/0!</v>
      </c>
      <c r="N77" s="25" t="e">
        <f t="shared" ca="1" si="104"/>
        <v>#DIV/0!</v>
      </c>
      <c r="P77">
        <f t="shared" ca="1" si="86"/>
        <v>103.594464507374</v>
      </c>
      <c r="Q77" s="5">
        <f t="shared" ca="1" si="105"/>
        <v>0</v>
      </c>
      <c r="R77">
        <f t="shared" ca="1" si="119"/>
        <v>0</v>
      </c>
      <c r="S77">
        <f t="shared" ca="1" si="120"/>
        <v>267</v>
      </c>
      <c r="T77" s="3">
        <f t="shared" ca="1" si="121"/>
        <v>28944.859398082877</v>
      </c>
      <c r="U77" s="3">
        <f t="shared" ca="1" si="122"/>
        <v>18078.081283240623</v>
      </c>
      <c r="V77" s="15">
        <f ca="1">U77/(RataPAC*Sintesi!$B$4)</f>
        <v>0.90390406416203117</v>
      </c>
      <c r="X77">
        <f t="shared" ca="1" si="87"/>
        <v>42.314245156749003</v>
      </c>
      <c r="Y77" s="5">
        <f t="shared" ca="1" si="106"/>
        <v>0</v>
      </c>
      <c r="Z77">
        <f t="shared" ca="1" si="123"/>
        <v>0</v>
      </c>
      <c r="AA77">
        <f t="shared" ca="1" si="124"/>
        <v>636</v>
      </c>
      <c r="AB77" s="3">
        <f t="shared" ca="1" si="125"/>
        <v>26237.97124535665</v>
      </c>
      <c r="AC77" s="3">
        <f t="shared" ca="1" si="126"/>
        <v>19341.358226497148</v>
      </c>
      <c r="AD77" s="15">
        <f ca="1">AC77/(RataPAC*Sintesi!$B$4)</f>
        <v>0.96706791132485737</v>
      </c>
      <c r="AF77">
        <f t="shared" ca="1" si="88"/>
        <v>36.997</v>
      </c>
      <c r="AG77" s="5">
        <f t="shared" ca="1" si="107"/>
        <v>0</v>
      </c>
      <c r="AH77">
        <f t="shared" ca="1" si="127"/>
        <v>0</v>
      </c>
      <c r="AI77">
        <f t="shared" ca="1" si="128"/>
        <v>793</v>
      </c>
      <c r="AJ77" s="3">
        <f t="shared" ca="1" si="129"/>
        <v>29925.5203</v>
      </c>
      <c r="AK77" s="3">
        <f t="shared" ca="1" si="130"/>
        <v>19407.166802036867</v>
      </c>
      <c r="AL77" s="15">
        <f ca="1">AK77/(RataPAC*Sintesi!$B$4)</f>
        <v>0.9703583401018433</v>
      </c>
      <c r="AN77">
        <f t="shared" ca="1" si="89"/>
        <v>25.260100000000001</v>
      </c>
      <c r="AO77" s="5">
        <f t="shared" ca="1" si="108"/>
        <v>0</v>
      </c>
      <c r="AP77">
        <f t="shared" ca="1" si="131"/>
        <v>0</v>
      </c>
      <c r="AQ77">
        <f t="shared" ca="1" si="132"/>
        <v>955</v>
      </c>
      <c r="AR77" s="3">
        <f t="shared" ca="1" si="133"/>
        <v>24212.592499999999</v>
      </c>
      <c r="AS77" s="3">
        <f t="shared" ca="1" si="134"/>
        <v>19448.483646606866</v>
      </c>
      <c r="AT77" s="15">
        <f ca="1">AS77/(RataPAC*Sintesi!$B$4)</f>
        <v>0.97242418233034333</v>
      </c>
      <c r="AW77" s="3">
        <f t="shared" ca="1" si="109"/>
        <v>0</v>
      </c>
      <c r="AX77" s="5">
        <f t="shared" ca="1" si="135"/>
        <v>96537.092454679369</v>
      </c>
      <c r="AY77" s="5">
        <f t="shared" ca="1" si="110"/>
        <v>131819.03572563414</v>
      </c>
      <c r="AZ77" s="5">
        <f t="shared" ca="1" si="136"/>
        <v>35281.943270954769</v>
      </c>
      <c r="BB77" s="16">
        <f t="shared" ca="1" si="111"/>
        <v>41334</v>
      </c>
      <c r="BC77" s="5">
        <f t="shared" ca="1" si="112"/>
        <v>0</v>
      </c>
      <c r="BG77" s="45">
        <f t="shared" ca="1" si="90"/>
        <v>0</v>
      </c>
      <c r="BH77" s="45">
        <f t="shared" ca="1" si="91"/>
        <v>0</v>
      </c>
      <c r="BI77" s="45">
        <f t="shared" ca="1" si="92"/>
        <v>0</v>
      </c>
      <c r="BJ77" s="45">
        <f t="shared" ca="1" si="93"/>
        <v>0</v>
      </c>
      <c r="BK77" s="45">
        <f t="shared" ca="1" si="94"/>
        <v>0</v>
      </c>
      <c r="BM77">
        <f t="shared" ca="1" si="95"/>
        <v>5</v>
      </c>
      <c r="BN77">
        <f t="shared" ca="1" si="96"/>
        <v>5</v>
      </c>
      <c r="BO77">
        <f t="shared" ca="1" si="97"/>
        <v>5</v>
      </c>
      <c r="BP77">
        <f t="shared" ca="1" si="98"/>
        <v>5</v>
      </c>
      <c r="BQ77">
        <f t="shared" ca="1" si="99"/>
        <v>5</v>
      </c>
      <c r="BS77">
        <f t="shared" ca="1" si="113"/>
        <v>25</v>
      </c>
      <c r="BV77" s="45">
        <f t="shared" ca="1" si="100"/>
        <v>5312.9075453206897</v>
      </c>
      <c r="BW77" s="45">
        <f t="shared" ca="1" si="114"/>
        <v>137131.94327095483</v>
      </c>
      <c r="BX77" s="15">
        <f t="shared" ca="1" si="115"/>
        <v>1.268057871757744E-2</v>
      </c>
    </row>
    <row r="78" spans="1:76" x14ac:dyDescent="0.25">
      <c r="A78" s="38">
        <f t="shared" si="116"/>
        <v>78</v>
      </c>
      <c r="B78">
        <f t="shared" si="117"/>
        <v>75</v>
      </c>
      <c r="C78" t="str">
        <f t="shared" ca="1" si="84"/>
        <v>28/03/2013</v>
      </c>
      <c r="D78" s="3">
        <f t="shared" si="101"/>
        <v>31250.000000000033</v>
      </c>
      <c r="F78">
        <f t="shared" ca="1" si="85"/>
        <v>86.531124162287</v>
      </c>
      <c r="G78" s="5">
        <f t="shared" ca="1" si="102"/>
        <v>0</v>
      </c>
      <c r="H78">
        <f t="shared" ca="1" si="58"/>
        <v>0</v>
      </c>
      <c r="I78">
        <f t="shared" ca="1" si="59"/>
        <v>260</v>
      </c>
      <c r="J78" s="3">
        <f t="shared" ca="1" si="60"/>
        <v>22870.508687383815</v>
      </c>
      <c r="K78" s="3">
        <f t="shared" ca="1" si="118"/>
        <v>18412.002496297839</v>
      </c>
      <c r="L78" s="15">
        <f ca="1">K78/(RataPAC*Sintesi!$B$4)</f>
        <v>0.92060012481489195</v>
      </c>
      <c r="M78" s="13" t="e">
        <f t="shared" ca="1" si="103"/>
        <v>#DIV/0!</v>
      </c>
      <c r="N78" s="25" t="e">
        <f t="shared" ca="1" si="104"/>
        <v>#DIV/0!</v>
      </c>
      <c r="P78">
        <f t="shared" ca="1" si="86"/>
        <v>108.407713101434</v>
      </c>
      <c r="Q78" s="5">
        <f t="shared" ca="1" si="105"/>
        <v>0</v>
      </c>
      <c r="R78">
        <f t="shared" ca="1" si="119"/>
        <v>0</v>
      </c>
      <c r="S78">
        <f t="shared" ca="1" si="120"/>
        <v>267</v>
      </c>
      <c r="T78" s="3">
        <f t="shared" ca="1" si="121"/>
        <v>28741.931344506611</v>
      </c>
      <c r="U78" s="3">
        <f t="shared" ca="1" si="122"/>
        <v>18078.081283240623</v>
      </c>
      <c r="V78" s="15">
        <f ca="1">U78/(RataPAC*Sintesi!$B$4)</f>
        <v>0.90390406416203117</v>
      </c>
      <c r="X78">
        <f t="shared" ca="1" si="87"/>
        <v>41.254671769428697</v>
      </c>
      <c r="Y78" s="5">
        <f t="shared" ca="1" si="106"/>
        <v>0</v>
      </c>
      <c r="Z78">
        <f t="shared" ca="1" si="123"/>
        <v>0</v>
      </c>
      <c r="AA78">
        <f t="shared" ca="1" si="124"/>
        <v>636</v>
      </c>
      <c r="AB78" s="3">
        <f t="shared" ca="1" si="125"/>
        <v>26683.152133754833</v>
      </c>
      <c r="AC78" s="3">
        <f t="shared" ca="1" si="126"/>
        <v>19341.358226497148</v>
      </c>
      <c r="AD78" s="15">
        <f ca="1">AC78/(RataPAC*Sintesi!$B$4)</f>
        <v>0.96706791132485737</v>
      </c>
      <c r="AF78">
        <f t="shared" ca="1" si="88"/>
        <v>37.737099999999998</v>
      </c>
      <c r="AG78" s="5">
        <f t="shared" ca="1" si="107"/>
        <v>0</v>
      </c>
      <c r="AH78">
        <f t="shared" ca="1" si="127"/>
        <v>0</v>
      </c>
      <c r="AI78">
        <f t="shared" ca="1" si="128"/>
        <v>793</v>
      </c>
      <c r="AJ78" s="3">
        <f t="shared" ca="1" si="129"/>
        <v>29525.055300000004</v>
      </c>
      <c r="AK78" s="3">
        <f t="shared" ca="1" si="130"/>
        <v>19407.166802036867</v>
      </c>
      <c r="AL78" s="15">
        <f ca="1">AK78/(RataPAC*Sintesi!$B$4)</f>
        <v>0.9703583401018433</v>
      </c>
      <c r="AN78">
        <f t="shared" ca="1" si="89"/>
        <v>25.3535</v>
      </c>
      <c r="AO78" s="5">
        <f t="shared" ca="1" si="108"/>
        <v>0</v>
      </c>
      <c r="AP78">
        <f t="shared" ca="1" si="131"/>
        <v>0</v>
      </c>
      <c r="AQ78">
        <f t="shared" ca="1" si="132"/>
        <v>955</v>
      </c>
      <c r="AR78" s="3">
        <f t="shared" ca="1" si="133"/>
        <v>24347.629500000003</v>
      </c>
      <c r="AS78" s="3">
        <f t="shared" ca="1" si="134"/>
        <v>19448.483646606866</v>
      </c>
      <c r="AT78" s="15">
        <f ca="1">AS78/(RataPAC*Sintesi!$B$4)</f>
        <v>0.97242418233034333</v>
      </c>
      <c r="AW78" s="3">
        <f t="shared" ca="1" si="109"/>
        <v>0</v>
      </c>
      <c r="AX78" s="5">
        <f t="shared" ca="1" si="135"/>
        <v>96562.092454679369</v>
      </c>
      <c r="AY78" s="5">
        <f t="shared" ca="1" si="110"/>
        <v>132168.27696564526</v>
      </c>
      <c r="AZ78" s="5">
        <f t="shared" ca="1" si="136"/>
        <v>35606.18451096589</v>
      </c>
      <c r="BB78" s="16">
        <f t="shared" ca="1" si="111"/>
        <v>41361</v>
      </c>
      <c r="BC78" s="5">
        <f t="shared" ca="1" si="112"/>
        <v>0</v>
      </c>
      <c r="BG78" s="45">
        <f t="shared" ca="1" si="90"/>
        <v>0</v>
      </c>
      <c r="BH78" s="45">
        <f t="shared" ca="1" si="91"/>
        <v>0</v>
      </c>
      <c r="BI78" s="45">
        <f t="shared" ca="1" si="92"/>
        <v>0</v>
      </c>
      <c r="BJ78" s="45">
        <f t="shared" ca="1" si="93"/>
        <v>0</v>
      </c>
      <c r="BK78" s="45">
        <f t="shared" ca="1" si="94"/>
        <v>0</v>
      </c>
      <c r="BM78">
        <f t="shared" ca="1" si="95"/>
        <v>5</v>
      </c>
      <c r="BN78">
        <f t="shared" ca="1" si="96"/>
        <v>5</v>
      </c>
      <c r="BO78">
        <f t="shared" ca="1" si="97"/>
        <v>5</v>
      </c>
      <c r="BP78">
        <f t="shared" ca="1" si="98"/>
        <v>5</v>
      </c>
      <c r="BQ78">
        <f t="shared" ca="1" si="99"/>
        <v>5</v>
      </c>
      <c r="BS78">
        <f t="shared" ca="1" si="113"/>
        <v>25</v>
      </c>
      <c r="BV78" s="45">
        <f t="shared" ca="1" si="100"/>
        <v>5312.9075453206897</v>
      </c>
      <c r="BW78" s="45">
        <f t="shared" ca="1" si="114"/>
        <v>137481.18451096595</v>
      </c>
      <c r="BX78" s="15">
        <f t="shared" ca="1" si="115"/>
        <v>2.5467533798531061E-3</v>
      </c>
    </row>
    <row r="79" spans="1:76" x14ac:dyDescent="0.25">
      <c r="A79" s="38">
        <f t="shared" si="116"/>
        <v>79</v>
      </c>
      <c r="B79">
        <f t="shared" si="117"/>
        <v>76</v>
      </c>
      <c r="C79" t="str">
        <f t="shared" ca="1" si="84"/>
        <v>30/04/2013</v>
      </c>
      <c r="D79" s="3">
        <f t="shared" si="101"/>
        <v>31666.666666666701</v>
      </c>
      <c r="F79">
        <f t="shared" ca="1" si="85"/>
        <v>87.963494951476207</v>
      </c>
      <c r="G79" s="5">
        <f t="shared" ca="1" si="102"/>
        <v>0</v>
      </c>
      <c r="H79">
        <f t="shared" ca="1" si="58"/>
        <v>0</v>
      </c>
      <c r="I79">
        <f t="shared" ca="1" si="59"/>
        <v>260</v>
      </c>
      <c r="J79" s="3">
        <f t="shared" ca="1" si="60"/>
        <v>23321.585254831058</v>
      </c>
      <c r="K79" s="3">
        <f t="shared" ca="1" si="118"/>
        <v>18412.002496297839</v>
      </c>
      <c r="L79" s="15">
        <f ca="1">K79/(RataPAC*Sintesi!$B$4)</f>
        <v>0.92060012481489195</v>
      </c>
      <c r="M79" s="13" t="e">
        <f t="shared" ca="1" si="103"/>
        <v>#DIV/0!</v>
      </c>
      <c r="N79" s="25" t="e">
        <f t="shared" ca="1" si="104"/>
        <v>#DIV/0!</v>
      </c>
      <c r="P79">
        <f t="shared" ca="1" si="86"/>
        <v>107.64768293822701</v>
      </c>
      <c r="Q79" s="5">
        <f t="shared" ca="1" si="105"/>
        <v>0</v>
      </c>
      <c r="R79">
        <f t="shared" ca="1" si="119"/>
        <v>0</v>
      </c>
      <c r="S79">
        <f t="shared" ca="1" si="120"/>
        <v>267</v>
      </c>
      <c r="T79" s="3">
        <f t="shared" ca="1" si="121"/>
        <v>29835.087195768807</v>
      </c>
      <c r="U79" s="3">
        <f t="shared" ca="1" si="122"/>
        <v>18078.081283240623</v>
      </c>
      <c r="V79" s="15">
        <f ca="1">U79/(RataPAC*Sintesi!$B$4)</f>
        <v>0.90390406416203117</v>
      </c>
      <c r="X79">
        <f t="shared" ca="1" si="87"/>
        <v>41.954641719740302</v>
      </c>
      <c r="Y79" s="5">
        <f t="shared" ca="1" si="106"/>
        <v>0</v>
      </c>
      <c r="Z79">
        <f t="shared" ca="1" si="123"/>
        <v>0</v>
      </c>
      <c r="AA79">
        <f t="shared" ca="1" si="124"/>
        <v>636</v>
      </c>
      <c r="AB79" s="3">
        <f t="shared" ca="1" si="125"/>
        <v>26332.833893644038</v>
      </c>
      <c r="AC79" s="3">
        <f t="shared" ca="1" si="126"/>
        <v>19341.358226497148</v>
      </c>
      <c r="AD79" s="15">
        <f ca="1">AC79/(RataPAC*Sintesi!$B$4)</f>
        <v>0.96706791132485737</v>
      </c>
      <c r="AF79">
        <f t="shared" ca="1" si="88"/>
        <v>37.232100000000003</v>
      </c>
      <c r="AG79" s="5">
        <f t="shared" ca="1" si="107"/>
        <v>0</v>
      </c>
      <c r="AH79">
        <f t="shared" ca="1" si="127"/>
        <v>0</v>
      </c>
      <c r="AI79">
        <f t="shared" ca="1" si="128"/>
        <v>793</v>
      </c>
      <c r="AJ79" s="3">
        <f t="shared" ca="1" si="129"/>
        <v>30718.361699999998</v>
      </c>
      <c r="AK79" s="3">
        <f t="shared" ca="1" si="130"/>
        <v>19407.166802036867</v>
      </c>
      <c r="AL79" s="15">
        <f ca="1">AK79/(RataPAC*Sintesi!$B$4)</f>
        <v>0.9703583401018433</v>
      </c>
      <c r="AN79">
        <f t="shared" ca="1" si="89"/>
        <v>25.494900000000001</v>
      </c>
      <c r="AO79" s="5">
        <f t="shared" ca="1" si="108"/>
        <v>0</v>
      </c>
      <c r="AP79">
        <f t="shared" ca="1" si="131"/>
        <v>0</v>
      </c>
      <c r="AQ79">
        <f t="shared" ca="1" si="132"/>
        <v>955</v>
      </c>
      <c r="AR79" s="3">
        <f t="shared" ca="1" si="133"/>
        <v>24805.552</v>
      </c>
      <c r="AS79" s="3">
        <f t="shared" ca="1" si="134"/>
        <v>19448.483646606866</v>
      </c>
      <c r="AT79" s="15">
        <f ca="1">AS79/(RataPAC*Sintesi!$B$4)</f>
        <v>0.97242418233034333</v>
      </c>
      <c r="AW79" s="3">
        <f t="shared" ca="1" si="109"/>
        <v>0</v>
      </c>
      <c r="AX79" s="5">
        <f t="shared" ca="1" si="135"/>
        <v>96587.092454679369</v>
      </c>
      <c r="AY79" s="5">
        <f t="shared" ca="1" si="110"/>
        <v>135013.42004424389</v>
      </c>
      <c r="AZ79" s="5">
        <f t="shared" ca="1" si="136"/>
        <v>38426.32758956452</v>
      </c>
      <c r="BB79" s="16">
        <f t="shared" ca="1" si="111"/>
        <v>41394</v>
      </c>
      <c r="BC79" s="5">
        <f t="shared" ca="1" si="112"/>
        <v>0</v>
      </c>
      <c r="BG79" s="45">
        <f t="shared" ca="1" si="90"/>
        <v>0</v>
      </c>
      <c r="BH79" s="45">
        <f t="shared" ca="1" si="91"/>
        <v>0</v>
      </c>
      <c r="BI79" s="45">
        <f t="shared" ca="1" si="92"/>
        <v>0</v>
      </c>
      <c r="BJ79" s="45">
        <f t="shared" ca="1" si="93"/>
        <v>0</v>
      </c>
      <c r="BK79" s="45">
        <f t="shared" ca="1" si="94"/>
        <v>0</v>
      </c>
      <c r="BM79">
        <f t="shared" ca="1" si="95"/>
        <v>5</v>
      </c>
      <c r="BN79">
        <f t="shared" ca="1" si="96"/>
        <v>5</v>
      </c>
      <c r="BO79">
        <f t="shared" ca="1" si="97"/>
        <v>5</v>
      </c>
      <c r="BP79">
        <f t="shared" ca="1" si="98"/>
        <v>5</v>
      </c>
      <c r="BQ79">
        <f t="shared" ca="1" si="99"/>
        <v>5</v>
      </c>
      <c r="BS79">
        <f t="shared" ca="1" si="113"/>
        <v>25</v>
      </c>
      <c r="BV79" s="45">
        <f t="shared" ca="1" si="100"/>
        <v>5312.9075453206897</v>
      </c>
      <c r="BW79" s="45">
        <f t="shared" ca="1" si="114"/>
        <v>140326.32758956458</v>
      </c>
      <c r="BX79" s="15">
        <f t="shared" ca="1" si="115"/>
        <v>2.0694781534790208E-2</v>
      </c>
    </row>
    <row r="80" spans="1:76" x14ac:dyDescent="0.25">
      <c r="A80" s="38">
        <f t="shared" si="116"/>
        <v>80</v>
      </c>
      <c r="B80">
        <f t="shared" si="117"/>
        <v>77</v>
      </c>
      <c r="C80" t="str">
        <f t="shared" ca="1" si="84"/>
        <v>31/05/2013</v>
      </c>
      <c r="D80" s="3">
        <f t="shared" si="101"/>
        <v>32083.333333333369</v>
      </c>
      <c r="F80">
        <f t="shared" ca="1" si="85"/>
        <v>89.698404826273304</v>
      </c>
      <c r="G80" s="5">
        <f t="shared" ca="1" si="102"/>
        <v>0</v>
      </c>
      <c r="H80">
        <f t="shared" ca="1" si="58"/>
        <v>0</v>
      </c>
      <c r="I80">
        <f t="shared" ca="1" si="59"/>
        <v>260</v>
      </c>
      <c r="J80" s="3">
        <f t="shared" ca="1" si="60"/>
        <v>22382.828983553194</v>
      </c>
      <c r="K80" s="3">
        <f t="shared" ca="1" si="118"/>
        <v>18412.002496297839</v>
      </c>
      <c r="L80" s="15">
        <f ca="1">K80/(RataPAC*Sintesi!$B$4)</f>
        <v>0.92060012481489195</v>
      </c>
      <c r="M80" s="13" t="e">
        <f t="shared" ca="1" si="103"/>
        <v>#DIV/0!</v>
      </c>
      <c r="N80" s="25" t="e">
        <f t="shared" ca="1" si="104"/>
        <v>#DIV/0!</v>
      </c>
      <c r="P80">
        <f t="shared" ca="1" si="86"/>
        <v>111.741899609621</v>
      </c>
      <c r="Q80" s="5">
        <f t="shared" ca="1" si="105"/>
        <v>0</v>
      </c>
      <c r="R80">
        <f t="shared" ca="1" si="119"/>
        <v>0</v>
      </c>
      <c r="S80">
        <f t="shared" ca="1" si="120"/>
        <v>267</v>
      </c>
      <c r="T80" s="3">
        <f t="shared" ca="1" si="121"/>
        <v>29420.297149150589</v>
      </c>
      <c r="U80" s="3">
        <f t="shared" ca="1" si="122"/>
        <v>18078.081283240623</v>
      </c>
      <c r="V80" s="15">
        <f ca="1">U80/(RataPAC*Sintesi!$B$4)</f>
        <v>0.90390406416203117</v>
      </c>
      <c r="X80">
        <f t="shared" ca="1" si="87"/>
        <v>41.403826876798803</v>
      </c>
      <c r="Y80" s="5">
        <f t="shared" ca="1" si="106"/>
        <v>0</v>
      </c>
      <c r="Z80">
        <f t="shared" ca="1" si="123"/>
        <v>0</v>
      </c>
      <c r="AA80">
        <f t="shared" ca="1" si="124"/>
        <v>636</v>
      </c>
      <c r="AB80" s="3">
        <f t="shared" ca="1" si="125"/>
        <v>24818.881214646353</v>
      </c>
      <c r="AC80" s="3">
        <f t="shared" ca="1" si="126"/>
        <v>19341.358226497148</v>
      </c>
      <c r="AD80" s="15">
        <f ca="1">AC80/(RataPAC*Sintesi!$B$4)</f>
        <v>0.96706791132485737</v>
      </c>
      <c r="AF80">
        <f t="shared" ca="1" si="88"/>
        <v>38.736899999999999</v>
      </c>
      <c r="AG80" s="5">
        <f t="shared" ca="1" si="107"/>
        <v>0</v>
      </c>
      <c r="AH80">
        <f t="shared" ca="1" si="127"/>
        <v>0</v>
      </c>
      <c r="AI80">
        <f t="shared" ca="1" si="128"/>
        <v>793</v>
      </c>
      <c r="AJ80" s="3">
        <f t="shared" ca="1" si="129"/>
        <v>29540.518800000002</v>
      </c>
      <c r="AK80" s="3">
        <f t="shared" ca="1" si="130"/>
        <v>19407.166802036867</v>
      </c>
      <c r="AL80" s="15">
        <f ca="1">AK80/(RataPAC*Sintesi!$B$4)</f>
        <v>0.9703583401018433</v>
      </c>
      <c r="AN80">
        <f t="shared" ca="1" si="89"/>
        <v>25.974399999999999</v>
      </c>
      <c r="AO80" s="5">
        <f t="shared" ca="1" si="108"/>
        <v>0</v>
      </c>
      <c r="AP80">
        <f t="shared" ca="1" si="131"/>
        <v>0</v>
      </c>
      <c r="AQ80">
        <f t="shared" ca="1" si="132"/>
        <v>955</v>
      </c>
      <c r="AR80" s="3">
        <f t="shared" ca="1" si="133"/>
        <v>24043.748500000002</v>
      </c>
      <c r="AS80" s="3">
        <f t="shared" ca="1" si="134"/>
        <v>19448.483646606866</v>
      </c>
      <c r="AT80" s="15">
        <f ca="1">AS80/(RataPAC*Sintesi!$B$4)</f>
        <v>0.97242418233034333</v>
      </c>
      <c r="AW80" s="3">
        <f t="shared" ca="1" si="109"/>
        <v>0</v>
      </c>
      <c r="AX80" s="5">
        <f t="shared" ca="1" si="135"/>
        <v>96612.092454679369</v>
      </c>
      <c r="AY80" s="5">
        <f t="shared" ca="1" si="110"/>
        <v>130206.27464735015</v>
      </c>
      <c r="AZ80" s="5">
        <f t="shared" ca="1" si="136"/>
        <v>33594.182192670778</v>
      </c>
      <c r="BB80" s="16">
        <f t="shared" ca="1" si="111"/>
        <v>41425</v>
      </c>
      <c r="BC80" s="5">
        <f t="shared" ca="1" si="112"/>
        <v>0</v>
      </c>
      <c r="BG80" s="45">
        <f t="shared" ca="1" si="90"/>
        <v>0</v>
      </c>
      <c r="BH80" s="45">
        <f t="shared" ca="1" si="91"/>
        <v>0</v>
      </c>
      <c r="BI80" s="45">
        <f t="shared" ca="1" si="92"/>
        <v>0</v>
      </c>
      <c r="BJ80" s="45">
        <f t="shared" ca="1" si="93"/>
        <v>0</v>
      </c>
      <c r="BK80" s="45">
        <f t="shared" ca="1" si="94"/>
        <v>0</v>
      </c>
      <c r="BM80">
        <f t="shared" ca="1" si="95"/>
        <v>5</v>
      </c>
      <c r="BN80">
        <f t="shared" ca="1" si="96"/>
        <v>5</v>
      </c>
      <c r="BO80">
        <f t="shared" ca="1" si="97"/>
        <v>5</v>
      </c>
      <c r="BP80">
        <f t="shared" ca="1" si="98"/>
        <v>5</v>
      </c>
      <c r="BQ80">
        <f t="shared" ca="1" si="99"/>
        <v>5</v>
      </c>
      <c r="BS80">
        <f t="shared" ca="1" si="113"/>
        <v>25</v>
      </c>
      <c r="BV80" s="45">
        <f t="shared" ca="1" si="100"/>
        <v>5312.9075453206897</v>
      </c>
      <c r="BW80" s="45">
        <f t="shared" ca="1" si="114"/>
        <v>135519.18219267082</v>
      </c>
      <c r="BX80" s="15">
        <f t="shared" ca="1" si="115"/>
        <v>-3.4256903030727037E-2</v>
      </c>
    </row>
    <row r="81" spans="1:76" x14ac:dyDescent="0.25">
      <c r="A81" s="38">
        <f t="shared" si="116"/>
        <v>81</v>
      </c>
      <c r="B81">
        <f t="shared" si="117"/>
        <v>78</v>
      </c>
      <c r="C81" t="str">
        <f t="shared" ca="1" si="84"/>
        <v>01/07/2013</v>
      </c>
      <c r="D81" s="3">
        <f t="shared" si="101"/>
        <v>32500.000000000036</v>
      </c>
      <c r="F81">
        <f t="shared" ca="1" si="85"/>
        <v>86.087803782896898</v>
      </c>
      <c r="G81" s="5">
        <f t="shared" ca="1" si="102"/>
        <v>0</v>
      </c>
      <c r="H81">
        <f t="shared" ca="1" si="58"/>
        <v>0</v>
      </c>
      <c r="I81">
        <f t="shared" ca="1" si="59"/>
        <v>260</v>
      </c>
      <c r="J81" s="3">
        <f t="shared" ca="1" si="60"/>
        <v>23526.721317724845</v>
      </c>
      <c r="K81" s="3">
        <f t="shared" ca="1" si="118"/>
        <v>18412.002496297839</v>
      </c>
      <c r="L81" s="15">
        <f ca="1">K81/(RataPAC*Sintesi!$B$4)</f>
        <v>0.92060012481489195</v>
      </c>
      <c r="M81" s="13" t="e">
        <f t="shared" ca="1" si="103"/>
        <v>#DIV/0!</v>
      </c>
      <c r="N81" s="25" t="e">
        <f t="shared" ca="1" si="104"/>
        <v>#DIV/0!</v>
      </c>
      <c r="P81">
        <f t="shared" ca="1" si="86"/>
        <v>110.18837883577</v>
      </c>
      <c r="Q81" s="5">
        <f t="shared" ca="1" si="105"/>
        <v>0</v>
      </c>
      <c r="R81">
        <f t="shared" ca="1" si="119"/>
        <v>0</v>
      </c>
      <c r="S81">
        <f t="shared" ca="1" si="120"/>
        <v>267</v>
      </c>
      <c r="T81" s="3">
        <f t="shared" ca="1" si="121"/>
        <v>30713.360611695338</v>
      </c>
      <c r="U81" s="3">
        <f t="shared" ca="1" si="122"/>
        <v>18078.081283240623</v>
      </c>
      <c r="V81" s="15">
        <f ca="1">U81/(RataPAC*Sintesi!$B$4)</f>
        <v>0.90390406416203117</v>
      </c>
      <c r="X81">
        <f t="shared" ca="1" si="87"/>
        <v>39.023398136236402</v>
      </c>
      <c r="Y81" s="5">
        <f t="shared" ca="1" si="106"/>
        <v>0</v>
      </c>
      <c r="Z81">
        <f t="shared" ca="1" si="123"/>
        <v>0</v>
      </c>
      <c r="AA81">
        <f t="shared" ca="1" si="124"/>
        <v>636</v>
      </c>
      <c r="AB81" s="3">
        <f t="shared" ca="1" si="125"/>
        <v>25487.12455062244</v>
      </c>
      <c r="AC81" s="3">
        <f t="shared" ca="1" si="126"/>
        <v>19341.358226497148</v>
      </c>
      <c r="AD81" s="15">
        <f ca="1">AC81/(RataPAC*Sintesi!$B$4)</f>
        <v>0.96706791132485737</v>
      </c>
      <c r="AF81">
        <f t="shared" ca="1" si="88"/>
        <v>37.251600000000003</v>
      </c>
      <c r="AG81" s="5">
        <f t="shared" ca="1" si="107"/>
        <v>0</v>
      </c>
      <c r="AH81">
        <f t="shared" ca="1" si="127"/>
        <v>0</v>
      </c>
      <c r="AI81">
        <f t="shared" ca="1" si="128"/>
        <v>793</v>
      </c>
      <c r="AJ81" s="3">
        <f t="shared" ca="1" si="129"/>
        <v>31337.853299999999</v>
      </c>
      <c r="AK81" s="3">
        <f t="shared" ca="1" si="130"/>
        <v>19407.166802036867</v>
      </c>
      <c r="AL81" s="15">
        <f ca="1">AK81/(RataPAC*Sintesi!$B$4)</f>
        <v>0.9703583401018433</v>
      </c>
      <c r="AN81">
        <f t="shared" ca="1" si="89"/>
        <v>25.1767</v>
      </c>
      <c r="AO81" s="5">
        <f t="shared" ca="1" si="108"/>
        <v>0</v>
      </c>
      <c r="AP81">
        <f t="shared" ca="1" si="131"/>
        <v>0</v>
      </c>
      <c r="AQ81">
        <f t="shared" ca="1" si="132"/>
        <v>955</v>
      </c>
      <c r="AR81" s="3">
        <f t="shared" ca="1" si="133"/>
        <v>25287.445</v>
      </c>
      <c r="AS81" s="3">
        <f t="shared" ca="1" si="134"/>
        <v>19448.483646606866</v>
      </c>
      <c r="AT81" s="15">
        <f ca="1">AS81/(RataPAC*Sintesi!$B$4)</f>
        <v>0.97242418233034333</v>
      </c>
      <c r="AW81" s="3">
        <f t="shared" ca="1" si="109"/>
        <v>0</v>
      </c>
      <c r="AX81" s="5">
        <f t="shared" ca="1" si="135"/>
        <v>96637.092454679369</v>
      </c>
      <c r="AY81" s="5">
        <f t="shared" ca="1" si="110"/>
        <v>136352.50478004263</v>
      </c>
      <c r="AZ81" s="5">
        <f t="shared" ca="1" si="136"/>
        <v>39715.412325363257</v>
      </c>
      <c r="BB81" s="16">
        <f t="shared" ca="1" si="111"/>
        <v>41456</v>
      </c>
      <c r="BC81" s="5">
        <f t="shared" ca="1" si="112"/>
        <v>0</v>
      </c>
      <c r="BG81" s="45">
        <f t="shared" ca="1" si="90"/>
        <v>0</v>
      </c>
      <c r="BH81" s="45">
        <f t="shared" ca="1" si="91"/>
        <v>0</v>
      </c>
      <c r="BI81" s="45">
        <f t="shared" ca="1" si="92"/>
        <v>0</v>
      </c>
      <c r="BJ81" s="45">
        <f t="shared" ca="1" si="93"/>
        <v>0</v>
      </c>
      <c r="BK81" s="45">
        <f t="shared" ca="1" si="94"/>
        <v>0</v>
      </c>
      <c r="BM81">
        <f t="shared" ca="1" si="95"/>
        <v>5</v>
      </c>
      <c r="BN81">
        <f t="shared" ca="1" si="96"/>
        <v>5</v>
      </c>
      <c r="BO81">
        <f t="shared" ca="1" si="97"/>
        <v>5</v>
      </c>
      <c r="BP81">
        <f t="shared" ca="1" si="98"/>
        <v>5</v>
      </c>
      <c r="BQ81">
        <f t="shared" ca="1" si="99"/>
        <v>5</v>
      </c>
      <c r="BS81">
        <f t="shared" ca="1" si="113"/>
        <v>25</v>
      </c>
      <c r="BV81" s="45">
        <f t="shared" ca="1" si="100"/>
        <v>5312.9075453206897</v>
      </c>
      <c r="BW81" s="45">
        <f t="shared" ca="1" si="114"/>
        <v>141665.41232536332</v>
      </c>
      <c r="BX81" s="15">
        <f t="shared" ca="1" si="115"/>
        <v>4.53532115029609E-2</v>
      </c>
    </row>
    <row r="82" spans="1:76" x14ac:dyDescent="0.25">
      <c r="A82" s="38">
        <f t="shared" si="116"/>
        <v>82</v>
      </c>
      <c r="B82">
        <f t="shared" si="117"/>
        <v>79</v>
      </c>
      <c r="C82" t="str">
        <f t="shared" ca="1" si="84"/>
        <v>01/08/2013</v>
      </c>
      <c r="D82" s="3">
        <f t="shared" si="101"/>
        <v>32916.666666666701</v>
      </c>
      <c r="F82">
        <f t="shared" ca="1" si="85"/>
        <v>90.487389683557097</v>
      </c>
      <c r="G82" s="5">
        <f t="shared" ca="1" si="102"/>
        <v>0</v>
      </c>
      <c r="H82">
        <f t="shared" ca="1" si="58"/>
        <v>0</v>
      </c>
      <c r="I82">
        <f t="shared" ca="1" si="59"/>
        <v>260</v>
      </c>
      <c r="J82" s="3">
        <f t="shared" ca="1" si="60"/>
        <v>23118.787749688698</v>
      </c>
      <c r="K82" s="3">
        <f t="shared" ca="1" si="118"/>
        <v>18412.002496297839</v>
      </c>
      <c r="L82" s="15">
        <f ca="1">K82/(RataPAC*Sintesi!$B$4)</f>
        <v>0.92060012481489195</v>
      </c>
      <c r="M82" s="13" t="e">
        <f t="shared" ca="1" si="103"/>
        <v>#DIV/0!</v>
      </c>
      <c r="N82" s="25" t="e">
        <f t="shared" ca="1" si="104"/>
        <v>#DIV/0!</v>
      </c>
      <c r="P82">
        <f t="shared" ca="1" si="86"/>
        <v>115.031313152417</v>
      </c>
      <c r="Q82" s="5">
        <f t="shared" ca="1" si="105"/>
        <v>0</v>
      </c>
      <c r="R82">
        <f t="shared" ca="1" si="119"/>
        <v>0</v>
      </c>
      <c r="S82">
        <f t="shared" ca="1" si="120"/>
        <v>267</v>
      </c>
      <c r="T82" s="3">
        <f t="shared" ca="1" si="121"/>
        <v>29574.801457778383</v>
      </c>
      <c r="U82" s="3">
        <f t="shared" ca="1" si="122"/>
        <v>18078.081283240623</v>
      </c>
      <c r="V82" s="15">
        <f ca="1">U82/(RataPAC*Sintesi!$B$4)</f>
        <v>0.90390406416203117</v>
      </c>
      <c r="X82">
        <f t="shared" ca="1" si="87"/>
        <v>40.074095205381198</v>
      </c>
      <c r="Y82" s="5">
        <f t="shared" ca="1" si="106"/>
        <v>0</v>
      </c>
      <c r="Z82">
        <f t="shared" ca="1" si="123"/>
        <v>0</v>
      </c>
      <c r="AA82">
        <f t="shared" ca="1" si="124"/>
        <v>636</v>
      </c>
      <c r="AB82" s="3">
        <f t="shared" ca="1" si="125"/>
        <v>25196.601775442352</v>
      </c>
      <c r="AC82" s="3">
        <f t="shared" ca="1" si="126"/>
        <v>19341.358226497148</v>
      </c>
      <c r="AD82" s="15">
        <f ca="1">AC82/(RataPAC*Sintesi!$B$4)</f>
        <v>0.96706791132485737</v>
      </c>
      <c r="AF82">
        <f t="shared" ca="1" si="88"/>
        <v>39.518099999999997</v>
      </c>
      <c r="AG82" s="5">
        <f t="shared" ca="1" si="107"/>
        <v>0</v>
      </c>
      <c r="AH82">
        <f t="shared" ca="1" si="127"/>
        <v>0</v>
      </c>
      <c r="AI82">
        <f t="shared" ca="1" si="128"/>
        <v>793</v>
      </c>
      <c r="AJ82" s="3">
        <f t="shared" ca="1" si="129"/>
        <v>30751.826300000001</v>
      </c>
      <c r="AK82" s="3">
        <f t="shared" ca="1" si="130"/>
        <v>19407.166802036867</v>
      </c>
      <c r="AL82" s="15">
        <f ca="1">AK82/(RataPAC*Sintesi!$B$4)</f>
        <v>0.9703583401018433</v>
      </c>
      <c r="AN82">
        <f t="shared" ca="1" si="89"/>
        <v>26.478999999999999</v>
      </c>
      <c r="AO82" s="5">
        <f t="shared" ca="1" si="108"/>
        <v>0</v>
      </c>
      <c r="AP82">
        <f t="shared" ca="1" si="131"/>
        <v>0</v>
      </c>
      <c r="AQ82">
        <f t="shared" ca="1" si="132"/>
        <v>955</v>
      </c>
      <c r="AR82" s="3">
        <f t="shared" ca="1" si="133"/>
        <v>25107.809499999999</v>
      </c>
      <c r="AS82" s="3">
        <f t="shared" ca="1" si="134"/>
        <v>19448.483646606866</v>
      </c>
      <c r="AT82" s="15">
        <f ca="1">AS82/(RataPAC*Sintesi!$B$4)</f>
        <v>0.97242418233034333</v>
      </c>
      <c r="AW82" s="3">
        <f t="shared" ca="1" si="109"/>
        <v>0</v>
      </c>
      <c r="AX82" s="5">
        <f t="shared" ca="1" si="135"/>
        <v>96662.092454679369</v>
      </c>
      <c r="AY82" s="5">
        <f t="shared" ca="1" si="110"/>
        <v>133749.82678290943</v>
      </c>
      <c r="AZ82" s="5">
        <f t="shared" ca="1" si="136"/>
        <v>37087.734328230057</v>
      </c>
      <c r="BB82" s="16">
        <f t="shared" ca="1" si="111"/>
        <v>41487</v>
      </c>
      <c r="BC82" s="5">
        <f t="shared" ca="1" si="112"/>
        <v>0</v>
      </c>
      <c r="BG82" s="45">
        <f t="shared" ca="1" si="90"/>
        <v>0</v>
      </c>
      <c r="BH82" s="45">
        <f t="shared" ca="1" si="91"/>
        <v>0</v>
      </c>
      <c r="BI82" s="45">
        <f t="shared" ca="1" si="92"/>
        <v>0</v>
      </c>
      <c r="BJ82" s="45">
        <f t="shared" ca="1" si="93"/>
        <v>0</v>
      </c>
      <c r="BK82" s="45">
        <f t="shared" ca="1" si="94"/>
        <v>0</v>
      </c>
      <c r="BM82">
        <f t="shared" ca="1" si="95"/>
        <v>5</v>
      </c>
      <c r="BN82">
        <f t="shared" ca="1" si="96"/>
        <v>5</v>
      </c>
      <c r="BO82">
        <f t="shared" ca="1" si="97"/>
        <v>5</v>
      </c>
      <c r="BP82">
        <f t="shared" ca="1" si="98"/>
        <v>5</v>
      </c>
      <c r="BQ82">
        <f t="shared" ca="1" si="99"/>
        <v>5</v>
      </c>
      <c r="BS82">
        <f t="shared" ca="1" si="113"/>
        <v>25</v>
      </c>
      <c r="BV82" s="45">
        <f t="shared" ca="1" si="100"/>
        <v>5312.9075453206897</v>
      </c>
      <c r="BW82" s="45">
        <f t="shared" ca="1" si="114"/>
        <v>139062.73432823012</v>
      </c>
      <c r="BX82" s="15">
        <f t="shared" ca="1" si="115"/>
        <v>-1.8372007354594211E-2</v>
      </c>
    </row>
    <row r="83" spans="1:76" x14ac:dyDescent="0.25">
      <c r="A83" s="38">
        <f t="shared" si="116"/>
        <v>83</v>
      </c>
      <c r="B83">
        <f t="shared" si="117"/>
        <v>80</v>
      </c>
      <c r="C83" t="str">
        <f t="shared" ca="1" si="84"/>
        <v>30/08/2013</v>
      </c>
      <c r="D83" s="3">
        <f t="shared" si="101"/>
        <v>33333.333333333365</v>
      </c>
      <c r="F83">
        <f t="shared" ca="1" si="85"/>
        <v>88.918414421879604</v>
      </c>
      <c r="G83" s="5">
        <f t="shared" ca="1" si="102"/>
        <v>0</v>
      </c>
      <c r="H83">
        <f t="shared" ca="1" si="58"/>
        <v>0</v>
      </c>
      <c r="I83">
        <f t="shared" ca="1" si="59"/>
        <v>260</v>
      </c>
      <c r="J83" s="3">
        <f t="shared" ca="1" si="60"/>
        <v>24314.113748387266</v>
      </c>
      <c r="K83" s="3">
        <f t="shared" ca="1" si="118"/>
        <v>18412.002496297839</v>
      </c>
      <c r="L83" s="15">
        <f ca="1">K83/(RataPAC*Sintesi!$B$4)</f>
        <v>0.92060012481489195</v>
      </c>
      <c r="M83" s="13" t="e">
        <f t="shared" ca="1" si="103"/>
        <v>#DIV/0!</v>
      </c>
      <c r="N83" s="25" t="e">
        <f t="shared" ca="1" si="104"/>
        <v>#DIV/0!</v>
      </c>
      <c r="P83">
        <f t="shared" ca="1" si="86"/>
        <v>110.767046658346</v>
      </c>
      <c r="Q83" s="5">
        <f t="shared" ca="1" si="105"/>
        <v>0</v>
      </c>
      <c r="R83">
        <f t="shared" ca="1" si="119"/>
        <v>0</v>
      </c>
      <c r="S83">
        <f t="shared" ca="1" si="120"/>
        <v>267</v>
      </c>
      <c r="T83" s="3">
        <f t="shared" ca="1" si="121"/>
        <v>30026.528562982261</v>
      </c>
      <c r="U83" s="3">
        <f t="shared" ca="1" si="122"/>
        <v>18078.081283240623</v>
      </c>
      <c r="V83" s="15">
        <f ca="1">U83/(RataPAC*Sintesi!$B$4)</f>
        <v>0.90390406416203117</v>
      </c>
      <c r="X83">
        <f t="shared" ca="1" si="87"/>
        <v>39.617298389060302</v>
      </c>
      <c r="Y83" s="5">
        <f t="shared" ca="1" si="106"/>
        <v>0</v>
      </c>
      <c r="Z83">
        <f t="shared" ca="1" si="123"/>
        <v>0</v>
      </c>
      <c r="AA83">
        <f t="shared" ca="1" si="124"/>
        <v>636</v>
      </c>
      <c r="AB83" s="3">
        <f t="shared" ca="1" si="125"/>
        <v>26574.352755627195</v>
      </c>
      <c r="AC83" s="3">
        <f t="shared" ca="1" si="126"/>
        <v>19341.358226497148</v>
      </c>
      <c r="AD83" s="15">
        <f ca="1">AC83/(RataPAC*Sintesi!$B$4)</f>
        <v>0.96706791132485737</v>
      </c>
      <c r="AF83">
        <f t="shared" ca="1" si="88"/>
        <v>38.7791</v>
      </c>
      <c r="AG83" s="5">
        <f t="shared" ca="1" si="107"/>
        <v>0</v>
      </c>
      <c r="AH83">
        <f t="shared" ca="1" si="127"/>
        <v>0</v>
      </c>
      <c r="AI83">
        <f t="shared" ca="1" si="128"/>
        <v>793</v>
      </c>
      <c r="AJ83" s="3">
        <f t="shared" ca="1" si="129"/>
        <v>33136.1394</v>
      </c>
      <c r="AK83" s="3">
        <f t="shared" ca="1" si="130"/>
        <v>19407.166802036867</v>
      </c>
      <c r="AL83" s="15">
        <f ca="1">AK83/(RataPAC*Sintesi!$B$4)</f>
        <v>0.9703583401018433</v>
      </c>
      <c r="AN83">
        <f t="shared" ca="1" si="89"/>
        <v>26.290900000000001</v>
      </c>
      <c r="AO83" s="5">
        <f t="shared" ca="1" si="108"/>
        <v>0</v>
      </c>
      <c r="AP83">
        <f t="shared" ca="1" si="131"/>
        <v>0</v>
      </c>
      <c r="AQ83">
        <f t="shared" ca="1" si="132"/>
        <v>955</v>
      </c>
      <c r="AR83" s="3">
        <f t="shared" ca="1" si="133"/>
        <v>27639.419000000002</v>
      </c>
      <c r="AS83" s="3">
        <f t="shared" ca="1" si="134"/>
        <v>19448.483646606866</v>
      </c>
      <c r="AT83" s="15">
        <f ca="1">AS83/(RataPAC*Sintesi!$B$4)</f>
        <v>0.97242418233034333</v>
      </c>
      <c r="AW83" s="3">
        <f t="shared" ca="1" si="109"/>
        <v>0</v>
      </c>
      <c r="AX83" s="5">
        <f t="shared" ca="1" si="135"/>
        <v>96687.092454679369</v>
      </c>
      <c r="AY83" s="5">
        <f t="shared" ca="1" si="110"/>
        <v>141690.55346699673</v>
      </c>
      <c r="AZ83" s="5">
        <f t="shared" ca="1" si="136"/>
        <v>45003.461012317362</v>
      </c>
      <c r="BB83" s="16">
        <f t="shared" ca="1" si="111"/>
        <v>41516</v>
      </c>
      <c r="BC83" s="5">
        <f t="shared" ca="1" si="112"/>
        <v>0</v>
      </c>
      <c r="BG83" s="45">
        <f t="shared" ca="1" si="90"/>
        <v>0</v>
      </c>
      <c r="BH83" s="45">
        <f t="shared" ca="1" si="91"/>
        <v>0</v>
      </c>
      <c r="BI83" s="45">
        <f t="shared" ca="1" si="92"/>
        <v>0</v>
      </c>
      <c r="BJ83" s="45">
        <f t="shared" ca="1" si="93"/>
        <v>0</v>
      </c>
      <c r="BK83" s="45">
        <f t="shared" ca="1" si="94"/>
        <v>0</v>
      </c>
      <c r="BM83">
        <f t="shared" ca="1" si="95"/>
        <v>5</v>
      </c>
      <c r="BN83">
        <f t="shared" ca="1" si="96"/>
        <v>5</v>
      </c>
      <c r="BO83">
        <f t="shared" ca="1" si="97"/>
        <v>5</v>
      </c>
      <c r="BP83">
        <f t="shared" ca="1" si="98"/>
        <v>5</v>
      </c>
      <c r="BQ83">
        <f t="shared" ca="1" si="99"/>
        <v>5</v>
      </c>
      <c r="BS83">
        <f t="shared" ca="1" si="113"/>
        <v>25</v>
      </c>
      <c r="BV83" s="45">
        <f t="shared" ca="1" si="100"/>
        <v>5312.9075453206897</v>
      </c>
      <c r="BW83" s="45">
        <f t="shared" ca="1" si="114"/>
        <v>147003.46101231742</v>
      </c>
      <c r="BX83" s="15">
        <f t="shared" ca="1" si="115"/>
        <v>5.7101758587205564E-2</v>
      </c>
    </row>
    <row r="84" spans="1:76" x14ac:dyDescent="0.25">
      <c r="A84" s="38">
        <f t="shared" si="116"/>
        <v>84</v>
      </c>
      <c r="B84">
        <f t="shared" si="117"/>
        <v>81</v>
      </c>
      <c r="C84" t="str">
        <f t="shared" ca="1" si="84"/>
        <v>01/10/2013</v>
      </c>
      <c r="D84" s="3">
        <f t="shared" si="101"/>
        <v>33750.000000000029</v>
      </c>
      <c r="F84">
        <f t="shared" ca="1" si="85"/>
        <v>93.515822109181798</v>
      </c>
      <c r="G84" s="5">
        <f t="shared" ca="1" si="102"/>
        <v>0</v>
      </c>
      <c r="H84">
        <f t="shared" ca="1" si="58"/>
        <v>0</v>
      </c>
      <c r="I84">
        <f t="shared" ca="1" si="59"/>
        <v>260</v>
      </c>
      <c r="J84" s="3">
        <f t="shared" ca="1" si="60"/>
        <v>24998.118306741995</v>
      </c>
      <c r="K84" s="3">
        <f t="shared" ca="1" si="118"/>
        <v>18412.002496297839</v>
      </c>
      <c r="L84" s="15">
        <f ca="1">K84/(RataPAC*Sintesi!$B$4)</f>
        <v>0.92060012481489195</v>
      </c>
      <c r="M84" s="13" t="e">
        <f t="shared" ca="1" si="103"/>
        <v>#DIV/0!</v>
      </c>
      <c r="N84" s="25" t="e">
        <f t="shared" ca="1" si="104"/>
        <v>#DIV/0!</v>
      </c>
      <c r="P84">
        <f t="shared" ca="1" si="86"/>
        <v>112.458908475589</v>
      </c>
      <c r="Q84" s="5">
        <f t="shared" ca="1" si="105"/>
        <v>0</v>
      </c>
      <c r="R84">
        <f t="shared" ca="1" si="119"/>
        <v>0</v>
      </c>
      <c r="S84">
        <f t="shared" ca="1" si="120"/>
        <v>267</v>
      </c>
      <c r="T84" s="3">
        <f t="shared" ca="1" si="121"/>
        <v>31259.233613557932</v>
      </c>
      <c r="U84" s="3">
        <f t="shared" ca="1" si="122"/>
        <v>18078.081283240623</v>
      </c>
      <c r="V84" s="15">
        <f ca="1">U84/(RataPAC*Sintesi!$B$4)</f>
        <v>0.90390406416203117</v>
      </c>
      <c r="X84">
        <f t="shared" ca="1" si="87"/>
        <v>41.7835735151371</v>
      </c>
      <c r="Y84" s="5">
        <f t="shared" ca="1" si="106"/>
        <v>0</v>
      </c>
      <c r="Z84">
        <f t="shared" ca="1" si="123"/>
        <v>0</v>
      </c>
      <c r="AA84">
        <f t="shared" ca="1" si="124"/>
        <v>636</v>
      </c>
      <c r="AB84" s="3">
        <f t="shared" ca="1" si="125"/>
        <v>27452.533077843804</v>
      </c>
      <c r="AC84" s="3">
        <f t="shared" ca="1" si="126"/>
        <v>19341.358226497148</v>
      </c>
      <c r="AD84" s="15">
        <f ca="1">AC84/(RataPAC*Sintesi!$B$4)</f>
        <v>0.96706791132485737</v>
      </c>
      <c r="AF84">
        <f t="shared" ca="1" si="88"/>
        <v>41.785800000000002</v>
      </c>
      <c r="AG84" s="5">
        <f t="shared" ca="1" si="107"/>
        <v>0</v>
      </c>
      <c r="AH84">
        <f t="shared" ca="1" si="127"/>
        <v>0</v>
      </c>
      <c r="AI84">
        <f t="shared" ca="1" si="128"/>
        <v>793</v>
      </c>
      <c r="AJ84" s="3">
        <f t="shared" ca="1" si="129"/>
        <v>33266.746500000001</v>
      </c>
      <c r="AK84" s="3">
        <f t="shared" ca="1" si="130"/>
        <v>19407.166802036867</v>
      </c>
      <c r="AL84" s="15">
        <f ca="1">AK84/(RataPAC*Sintesi!$B$4)</f>
        <v>0.9703583401018433</v>
      </c>
      <c r="AN84">
        <f t="shared" ca="1" si="89"/>
        <v>28.941800000000001</v>
      </c>
      <c r="AO84" s="5">
        <f t="shared" ca="1" si="108"/>
        <v>0</v>
      </c>
      <c r="AP84">
        <f t="shared" ca="1" si="131"/>
        <v>0</v>
      </c>
      <c r="AQ84">
        <f t="shared" ca="1" si="132"/>
        <v>955</v>
      </c>
      <c r="AR84" s="3">
        <f t="shared" ca="1" si="133"/>
        <v>27440.301500000001</v>
      </c>
      <c r="AS84" s="3">
        <f t="shared" ca="1" si="134"/>
        <v>19448.483646606866</v>
      </c>
      <c r="AT84" s="15">
        <f ca="1">AS84/(RataPAC*Sintesi!$B$4)</f>
        <v>0.97242418233034333</v>
      </c>
      <c r="AW84" s="3">
        <f t="shared" ca="1" si="109"/>
        <v>0</v>
      </c>
      <c r="AX84" s="5">
        <f t="shared" ca="1" si="135"/>
        <v>96712.092454679369</v>
      </c>
      <c r="AY84" s="5">
        <f t="shared" ca="1" si="110"/>
        <v>144416.93299814372</v>
      </c>
      <c r="AZ84" s="5">
        <f t="shared" ca="1" si="136"/>
        <v>47704.84054346435</v>
      </c>
      <c r="BB84" s="16">
        <f t="shared" ca="1" si="111"/>
        <v>41548</v>
      </c>
      <c r="BC84" s="5">
        <f t="shared" ca="1" si="112"/>
        <v>0</v>
      </c>
      <c r="BG84" s="45">
        <f t="shared" ca="1" si="90"/>
        <v>0</v>
      </c>
      <c r="BH84" s="45">
        <f t="shared" ca="1" si="91"/>
        <v>0</v>
      </c>
      <c r="BI84" s="45">
        <f t="shared" ca="1" si="92"/>
        <v>0</v>
      </c>
      <c r="BJ84" s="45">
        <f t="shared" ca="1" si="93"/>
        <v>0</v>
      </c>
      <c r="BK84" s="45">
        <f t="shared" ca="1" si="94"/>
        <v>0</v>
      </c>
      <c r="BM84">
        <f t="shared" ca="1" si="95"/>
        <v>5</v>
      </c>
      <c r="BN84">
        <f t="shared" ca="1" si="96"/>
        <v>5</v>
      </c>
      <c r="BO84">
        <f t="shared" ca="1" si="97"/>
        <v>5</v>
      </c>
      <c r="BP84">
        <f t="shared" ca="1" si="98"/>
        <v>5</v>
      </c>
      <c r="BQ84">
        <f t="shared" ca="1" si="99"/>
        <v>5</v>
      </c>
      <c r="BS84">
        <f t="shared" ca="1" si="113"/>
        <v>25</v>
      </c>
      <c r="BV84" s="45">
        <f t="shared" ca="1" si="100"/>
        <v>5312.9075453206897</v>
      </c>
      <c r="BW84" s="45">
        <f t="shared" ca="1" si="114"/>
        <v>149729.84054346441</v>
      </c>
      <c r="BX84" s="15">
        <f t="shared" ca="1" si="115"/>
        <v>1.8546362870453414E-2</v>
      </c>
    </row>
    <row r="85" spans="1:76" x14ac:dyDescent="0.25">
      <c r="A85" s="38">
        <f t="shared" si="116"/>
        <v>85</v>
      </c>
      <c r="B85">
        <f t="shared" si="117"/>
        <v>82</v>
      </c>
      <c r="C85" t="str">
        <f t="shared" ca="1" si="84"/>
        <v>01/11/2013</v>
      </c>
      <c r="D85" s="3">
        <f t="shared" si="101"/>
        <v>34166.666666666693</v>
      </c>
      <c r="F85">
        <f t="shared" ca="1" si="85"/>
        <v>96.146608872084599</v>
      </c>
      <c r="G85" s="5">
        <f t="shared" ca="1" si="102"/>
        <v>0</v>
      </c>
      <c r="H85">
        <f t="shared" ca="1" si="58"/>
        <v>0</v>
      </c>
      <c r="I85">
        <f t="shared" ca="1" si="59"/>
        <v>260</v>
      </c>
      <c r="J85" s="3">
        <f t="shared" ca="1" si="60"/>
        <v>25320.922246353031</v>
      </c>
      <c r="K85" s="3">
        <f t="shared" ca="1" si="118"/>
        <v>18412.002496297839</v>
      </c>
      <c r="L85" s="15">
        <f ca="1">K85/(RataPAC*Sintesi!$B$4)</f>
        <v>0.92060012481489195</v>
      </c>
      <c r="M85" s="13" t="e">
        <f t="shared" ca="1" si="103"/>
        <v>#DIV/0!</v>
      </c>
      <c r="N85" s="25" t="e">
        <f t="shared" ca="1" si="104"/>
        <v>#DIV/0!</v>
      </c>
      <c r="P85">
        <f t="shared" ca="1" si="86"/>
        <v>117.07578132418701</v>
      </c>
      <c r="Q85" s="5">
        <f t="shared" ca="1" si="105"/>
        <v>0</v>
      </c>
      <c r="R85">
        <f t="shared" ca="1" si="119"/>
        <v>0</v>
      </c>
      <c r="S85">
        <f t="shared" ca="1" si="120"/>
        <v>267</v>
      </c>
      <c r="T85" s="3">
        <f t="shared" ca="1" si="121"/>
        <v>31742.185980675975</v>
      </c>
      <c r="U85" s="3">
        <f t="shared" ca="1" si="122"/>
        <v>18078.081283240623</v>
      </c>
      <c r="V85" s="15">
        <f ca="1">U85/(RataPAC*Sintesi!$B$4)</f>
        <v>0.90390406416203117</v>
      </c>
      <c r="X85">
        <f t="shared" ca="1" si="87"/>
        <v>43.164360185288999</v>
      </c>
      <c r="Y85" s="5">
        <f t="shared" ca="1" si="106"/>
        <v>0</v>
      </c>
      <c r="Z85">
        <f t="shared" ca="1" si="123"/>
        <v>0</v>
      </c>
      <c r="AA85">
        <f t="shared" ca="1" si="124"/>
        <v>636</v>
      </c>
      <c r="AB85" s="3">
        <f t="shared" ca="1" si="125"/>
        <v>27593.033640582304</v>
      </c>
      <c r="AC85" s="3">
        <f t="shared" ca="1" si="126"/>
        <v>19341.358226497148</v>
      </c>
      <c r="AD85" s="15">
        <f ca="1">AC85/(RataPAC*Sintesi!$B$4)</f>
        <v>0.96706791132485737</v>
      </c>
      <c r="AF85">
        <f t="shared" ca="1" si="88"/>
        <v>41.950499999999998</v>
      </c>
      <c r="AG85" s="5">
        <f t="shared" ca="1" si="107"/>
        <v>0</v>
      </c>
      <c r="AH85">
        <f t="shared" ca="1" si="127"/>
        <v>0</v>
      </c>
      <c r="AI85">
        <f t="shared" ca="1" si="128"/>
        <v>793</v>
      </c>
      <c r="AJ85" s="3">
        <f t="shared" ca="1" si="129"/>
        <v>33885.3658</v>
      </c>
      <c r="AK85" s="3">
        <f t="shared" ca="1" si="130"/>
        <v>19407.166802036867</v>
      </c>
      <c r="AL85" s="15">
        <f ca="1">AK85/(RataPAC*Sintesi!$B$4)</f>
        <v>0.9703583401018433</v>
      </c>
      <c r="AN85">
        <f t="shared" ca="1" si="89"/>
        <v>28.7333</v>
      </c>
      <c r="AO85" s="5">
        <f t="shared" ca="1" si="108"/>
        <v>0</v>
      </c>
      <c r="AP85">
        <f t="shared" ca="1" si="131"/>
        <v>0</v>
      </c>
      <c r="AQ85">
        <f t="shared" ca="1" si="132"/>
        <v>955</v>
      </c>
      <c r="AR85" s="3">
        <f t="shared" ca="1" si="133"/>
        <v>28347.455999999998</v>
      </c>
      <c r="AS85" s="3">
        <f t="shared" ca="1" si="134"/>
        <v>19448.483646606866</v>
      </c>
      <c r="AT85" s="15">
        <f ca="1">AS85/(RataPAC*Sintesi!$B$4)</f>
        <v>0.97242418233034333</v>
      </c>
      <c r="AW85" s="3">
        <f t="shared" ca="1" si="109"/>
        <v>0</v>
      </c>
      <c r="AX85" s="5">
        <f t="shared" ca="1" si="135"/>
        <v>96737.092454679369</v>
      </c>
      <c r="AY85" s="5">
        <f t="shared" ca="1" si="110"/>
        <v>146888.9636676113</v>
      </c>
      <c r="AZ85" s="5">
        <f t="shared" ca="1" si="136"/>
        <v>50151.871212931932</v>
      </c>
      <c r="BB85" s="16">
        <f t="shared" ca="1" si="111"/>
        <v>41579</v>
      </c>
      <c r="BC85" s="5">
        <f t="shared" ca="1" si="112"/>
        <v>0</v>
      </c>
      <c r="BG85" s="45">
        <f t="shared" ca="1" si="90"/>
        <v>0</v>
      </c>
      <c r="BH85" s="45">
        <f t="shared" ca="1" si="91"/>
        <v>0</v>
      </c>
      <c r="BI85" s="45">
        <f t="shared" ca="1" si="92"/>
        <v>0</v>
      </c>
      <c r="BJ85" s="45">
        <f t="shared" ca="1" si="93"/>
        <v>0</v>
      </c>
      <c r="BK85" s="45">
        <f t="shared" ca="1" si="94"/>
        <v>0</v>
      </c>
      <c r="BM85">
        <f t="shared" ca="1" si="95"/>
        <v>5</v>
      </c>
      <c r="BN85">
        <f t="shared" ca="1" si="96"/>
        <v>5</v>
      </c>
      <c r="BO85">
        <f t="shared" ca="1" si="97"/>
        <v>5</v>
      </c>
      <c r="BP85">
        <f t="shared" ca="1" si="98"/>
        <v>5</v>
      </c>
      <c r="BQ85">
        <f t="shared" ca="1" si="99"/>
        <v>5</v>
      </c>
      <c r="BS85">
        <f t="shared" ca="1" si="113"/>
        <v>25</v>
      </c>
      <c r="BV85" s="45">
        <f t="shared" ca="1" si="100"/>
        <v>5312.9075453206897</v>
      </c>
      <c r="BW85" s="45">
        <f t="shared" ca="1" si="114"/>
        <v>152201.87121293199</v>
      </c>
      <c r="BX85" s="15">
        <f t="shared" ca="1" si="115"/>
        <v>1.6509939905732907E-2</v>
      </c>
    </row>
    <row r="86" spans="1:76" x14ac:dyDescent="0.25">
      <c r="A86" s="38">
        <f t="shared" si="116"/>
        <v>86</v>
      </c>
      <c r="B86">
        <f t="shared" si="117"/>
        <v>83</v>
      </c>
      <c r="C86" t="str">
        <f t="shared" ca="1" si="84"/>
        <v>29/11/2013</v>
      </c>
      <c r="D86" s="3">
        <f t="shared" si="101"/>
        <v>34583.333333333358</v>
      </c>
      <c r="F86">
        <f t="shared" ca="1" si="85"/>
        <v>97.388162485973197</v>
      </c>
      <c r="G86" s="5">
        <f t="shared" ca="1" si="102"/>
        <v>0</v>
      </c>
      <c r="H86">
        <f t="shared" ca="1" si="58"/>
        <v>0</v>
      </c>
      <c r="I86">
        <f t="shared" ca="1" si="59"/>
        <v>260</v>
      </c>
      <c r="J86" s="3">
        <f t="shared" ca="1" si="60"/>
        <v>25582.523126974451</v>
      </c>
      <c r="K86" s="3">
        <f t="shared" ca="1" si="118"/>
        <v>18412.002496297839</v>
      </c>
      <c r="L86" s="15">
        <f ca="1">K86/(RataPAC*Sintesi!$B$4)</f>
        <v>0.92060012481489195</v>
      </c>
      <c r="M86" s="13" t="e">
        <f t="shared" ca="1" si="103"/>
        <v>#DIV/0!</v>
      </c>
      <c r="N86" s="25" t="e">
        <f t="shared" ca="1" si="104"/>
        <v>#DIV/0!</v>
      </c>
      <c r="P86">
        <f t="shared" ca="1" si="86"/>
        <v>118.884591687925</v>
      </c>
      <c r="Q86" s="5">
        <f t="shared" ca="1" si="105"/>
        <v>0</v>
      </c>
      <c r="R86">
        <f t="shared" ca="1" si="119"/>
        <v>0</v>
      </c>
      <c r="S86">
        <f t="shared" ca="1" si="120"/>
        <v>267</v>
      </c>
      <c r="T86" s="3">
        <f t="shared" ca="1" si="121"/>
        <v>32193.252397343022</v>
      </c>
      <c r="U86" s="3">
        <f t="shared" ca="1" si="122"/>
        <v>18078.081283240623</v>
      </c>
      <c r="V86" s="15">
        <f ca="1">U86/(RataPAC*Sintesi!$B$4)</f>
        <v>0.90390406416203117</v>
      </c>
      <c r="X86">
        <f t="shared" ca="1" si="87"/>
        <v>43.385273019783497</v>
      </c>
      <c r="Y86" s="5">
        <f t="shared" ca="1" si="106"/>
        <v>0</v>
      </c>
      <c r="Z86">
        <f t="shared" ca="1" si="123"/>
        <v>0</v>
      </c>
      <c r="AA86">
        <f t="shared" ca="1" si="124"/>
        <v>636</v>
      </c>
      <c r="AB86" s="3">
        <f t="shared" ca="1" si="125"/>
        <v>27142.007033284215</v>
      </c>
      <c r="AC86" s="3">
        <f t="shared" ca="1" si="126"/>
        <v>19341.358226497148</v>
      </c>
      <c r="AD86" s="15">
        <f ca="1">AC86/(RataPAC*Sintesi!$B$4)</f>
        <v>0.96706791132485737</v>
      </c>
      <c r="AF86">
        <f t="shared" ca="1" si="88"/>
        <v>42.730600000000003</v>
      </c>
      <c r="AG86" s="5">
        <f t="shared" ca="1" si="107"/>
        <v>0</v>
      </c>
      <c r="AH86">
        <f t="shared" ca="1" si="127"/>
        <v>0</v>
      </c>
      <c r="AI86">
        <f t="shared" ca="1" si="128"/>
        <v>793</v>
      </c>
      <c r="AJ86" s="3">
        <f t="shared" ca="1" si="129"/>
        <v>34601.920599999998</v>
      </c>
      <c r="AK86" s="3">
        <f t="shared" ca="1" si="130"/>
        <v>19407.166802036867</v>
      </c>
      <c r="AL86" s="15">
        <f ca="1">AK86/(RataPAC*Sintesi!$B$4)</f>
        <v>0.9703583401018433</v>
      </c>
      <c r="AN86">
        <f t="shared" ca="1" si="89"/>
        <v>29.683199999999999</v>
      </c>
      <c r="AO86" s="5">
        <f t="shared" ca="1" si="108"/>
        <v>0</v>
      </c>
      <c r="AP86">
        <f t="shared" ca="1" si="131"/>
        <v>0</v>
      </c>
      <c r="AQ86">
        <f t="shared" ca="1" si="132"/>
        <v>955</v>
      </c>
      <c r="AR86" s="3">
        <f t="shared" ca="1" si="133"/>
        <v>28646.371000000003</v>
      </c>
      <c r="AS86" s="3">
        <f t="shared" ca="1" si="134"/>
        <v>19448.483646606866</v>
      </c>
      <c r="AT86" s="15">
        <f ca="1">AS86/(RataPAC*Sintesi!$B$4)</f>
        <v>0.97242418233034333</v>
      </c>
      <c r="AW86" s="3">
        <f t="shared" ca="1" si="109"/>
        <v>0</v>
      </c>
      <c r="AX86" s="5">
        <f t="shared" ca="1" si="135"/>
        <v>96762.092454679369</v>
      </c>
      <c r="AY86" s="5">
        <f t="shared" ca="1" si="110"/>
        <v>148166.07415760169</v>
      </c>
      <c r="AZ86" s="5">
        <f t="shared" ca="1" si="136"/>
        <v>51403.98170292232</v>
      </c>
      <c r="BB86" s="16">
        <f t="shared" ca="1" si="111"/>
        <v>41607</v>
      </c>
      <c r="BC86" s="5">
        <f t="shared" ca="1" si="112"/>
        <v>0</v>
      </c>
      <c r="BG86" s="45">
        <f t="shared" ca="1" si="90"/>
        <v>0</v>
      </c>
      <c r="BH86" s="45">
        <f t="shared" ca="1" si="91"/>
        <v>0</v>
      </c>
      <c r="BI86" s="45">
        <f t="shared" ca="1" si="92"/>
        <v>0</v>
      </c>
      <c r="BJ86" s="45">
        <f t="shared" ca="1" si="93"/>
        <v>0</v>
      </c>
      <c r="BK86" s="45">
        <f t="shared" ca="1" si="94"/>
        <v>0</v>
      </c>
      <c r="BM86">
        <f t="shared" ca="1" si="95"/>
        <v>5</v>
      </c>
      <c r="BN86">
        <f t="shared" ca="1" si="96"/>
        <v>5</v>
      </c>
      <c r="BO86">
        <f t="shared" ca="1" si="97"/>
        <v>5</v>
      </c>
      <c r="BP86">
        <f t="shared" ca="1" si="98"/>
        <v>5</v>
      </c>
      <c r="BQ86">
        <f t="shared" ca="1" si="99"/>
        <v>5</v>
      </c>
      <c r="BS86">
        <f t="shared" ca="1" si="113"/>
        <v>25</v>
      </c>
      <c r="BV86" s="45">
        <f t="shared" ca="1" si="100"/>
        <v>5312.9075453206897</v>
      </c>
      <c r="BW86" s="45">
        <f t="shared" ca="1" si="114"/>
        <v>153478.98170292238</v>
      </c>
      <c r="BX86" s="15">
        <f t="shared" ca="1" si="115"/>
        <v>8.3908987439693661E-3</v>
      </c>
    </row>
    <row r="87" spans="1:76" x14ac:dyDescent="0.25">
      <c r="A87" s="38">
        <f t="shared" si="116"/>
        <v>87</v>
      </c>
      <c r="B87">
        <f t="shared" si="117"/>
        <v>84</v>
      </c>
      <c r="C87" t="str">
        <f t="shared" ca="1" si="84"/>
        <v>31/12/2013</v>
      </c>
      <c r="D87" s="3">
        <f t="shared" si="101"/>
        <v>35000.000000000022</v>
      </c>
      <c r="F87">
        <f t="shared" ca="1" si="85"/>
        <v>98.394319719132497</v>
      </c>
      <c r="G87" s="5">
        <f t="shared" ca="1" si="102"/>
        <v>0</v>
      </c>
      <c r="H87">
        <f t="shared" ca="1" si="58"/>
        <v>0</v>
      </c>
      <c r="I87">
        <f t="shared" ca="1" si="59"/>
        <v>260</v>
      </c>
      <c r="J87" s="3">
        <f t="shared" ca="1" si="60"/>
        <v>25127.340253519007</v>
      </c>
      <c r="K87" s="3">
        <f t="shared" ca="1" si="118"/>
        <v>18412.002496297839</v>
      </c>
      <c r="L87" s="15">
        <f ca="1">K87/(RataPAC*Sintesi!$B$4)</f>
        <v>0.92060012481489195</v>
      </c>
      <c r="M87" s="13" t="e">
        <f t="shared" ca="1" si="103"/>
        <v>#DIV/0!</v>
      </c>
      <c r="N87" s="25" t="e">
        <f t="shared" ca="1" si="104"/>
        <v>#DIV/0!</v>
      </c>
      <c r="P87">
        <f t="shared" ca="1" si="86"/>
        <v>120.57397901626599</v>
      </c>
      <c r="Q87" s="5">
        <f t="shared" ca="1" si="105"/>
        <v>0</v>
      </c>
      <c r="R87">
        <f t="shared" ca="1" si="119"/>
        <v>0</v>
      </c>
      <c r="S87">
        <f t="shared" ca="1" si="120"/>
        <v>267</v>
      </c>
      <c r="T87" s="3">
        <f t="shared" ca="1" si="121"/>
        <v>31768.403811513504</v>
      </c>
      <c r="U87" s="3">
        <f t="shared" ca="1" si="122"/>
        <v>18078.081283240623</v>
      </c>
      <c r="V87" s="15">
        <f ca="1">U87/(RataPAC*Sintesi!$B$4)</f>
        <v>0.90390406416203117</v>
      </c>
      <c r="X87">
        <f t="shared" ca="1" si="87"/>
        <v>42.676111687553799</v>
      </c>
      <c r="Y87" s="5">
        <f t="shared" ca="1" si="106"/>
        <v>0</v>
      </c>
      <c r="Z87">
        <f t="shared" ca="1" si="123"/>
        <v>0</v>
      </c>
      <c r="AA87">
        <f t="shared" ca="1" si="124"/>
        <v>636</v>
      </c>
      <c r="AB87" s="3">
        <f t="shared" ca="1" si="125"/>
        <v>25795.261525250509</v>
      </c>
      <c r="AC87" s="3">
        <f t="shared" ca="1" si="126"/>
        <v>19341.358226497148</v>
      </c>
      <c r="AD87" s="15">
        <f ca="1">AC87/(RataPAC*Sintesi!$B$4)</f>
        <v>0.96706791132485737</v>
      </c>
      <c r="AF87">
        <f t="shared" ca="1" si="88"/>
        <v>43.6342</v>
      </c>
      <c r="AG87" s="5">
        <f t="shared" ca="1" si="107"/>
        <v>0</v>
      </c>
      <c r="AH87">
        <f t="shared" ca="1" si="127"/>
        <v>0</v>
      </c>
      <c r="AI87">
        <f t="shared" ca="1" si="128"/>
        <v>793</v>
      </c>
      <c r="AJ87" s="3">
        <f t="shared" ca="1" si="129"/>
        <v>33889.251499999998</v>
      </c>
      <c r="AK87" s="3">
        <f t="shared" ca="1" si="130"/>
        <v>19407.166802036867</v>
      </c>
      <c r="AL87" s="15">
        <f ca="1">AK87/(RataPAC*Sintesi!$B$4)</f>
        <v>0.9703583401018433</v>
      </c>
      <c r="AN87">
        <f t="shared" ca="1" si="89"/>
        <v>29.996200000000002</v>
      </c>
      <c r="AO87" s="5">
        <f t="shared" ca="1" si="108"/>
        <v>0</v>
      </c>
      <c r="AP87">
        <f t="shared" ca="1" si="131"/>
        <v>0</v>
      </c>
      <c r="AQ87">
        <f t="shared" ca="1" si="132"/>
        <v>955</v>
      </c>
      <c r="AR87" s="3">
        <f t="shared" ca="1" si="133"/>
        <v>27288.265500000001</v>
      </c>
      <c r="AS87" s="3">
        <f t="shared" ca="1" si="134"/>
        <v>19448.483646606866</v>
      </c>
      <c r="AT87" s="15">
        <f ca="1">AS87/(RataPAC*Sintesi!$B$4)</f>
        <v>0.97242418233034333</v>
      </c>
      <c r="AW87" s="3">
        <f t="shared" ca="1" si="109"/>
        <v>0</v>
      </c>
      <c r="AX87" s="5">
        <f t="shared" ca="1" si="135"/>
        <v>96787.092454679369</v>
      </c>
      <c r="AY87" s="5">
        <f t="shared" ca="1" si="110"/>
        <v>143868.52259028301</v>
      </c>
      <c r="AZ87" s="5">
        <f t="shared" ca="1" si="136"/>
        <v>47081.430135603645</v>
      </c>
      <c r="BB87" s="16">
        <f t="shared" ca="1" si="111"/>
        <v>41639</v>
      </c>
      <c r="BC87" s="5">
        <f t="shared" ca="1" si="112"/>
        <v>0</v>
      </c>
      <c r="BG87" s="45">
        <f t="shared" ca="1" si="90"/>
        <v>0</v>
      </c>
      <c r="BH87" s="45">
        <f t="shared" ca="1" si="91"/>
        <v>0</v>
      </c>
      <c r="BI87" s="45">
        <f t="shared" ca="1" si="92"/>
        <v>0</v>
      </c>
      <c r="BJ87" s="45">
        <f t="shared" ca="1" si="93"/>
        <v>0</v>
      </c>
      <c r="BK87" s="45">
        <f t="shared" ca="1" si="94"/>
        <v>0</v>
      </c>
      <c r="BM87">
        <f t="shared" ca="1" si="95"/>
        <v>5</v>
      </c>
      <c r="BN87">
        <f t="shared" ca="1" si="96"/>
        <v>5</v>
      </c>
      <c r="BO87">
        <f t="shared" ca="1" si="97"/>
        <v>5</v>
      </c>
      <c r="BP87">
        <f t="shared" ca="1" si="98"/>
        <v>5</v>
      </c>
      <c r="BQ87">
        <f t="shared" ca="1" si="99"/>
        <v>5</v>
      </c>
      <c r="BS87">
        <f t="shared" ca="1" si="113"/>
        <v>25</v>
      </c>
      <c r="BV87" s="45">
        <f t="shared" ca="1" si="100"/>
        <v>5312.9075453206897</v>
      </c>
      <c r="BW87" s="45">
        <f t="shared" ca="1" si="114"/>
        <v>149181.4301356037</v>
      </c>
      <c r="BX87" s="15">
        <f t="shared" ca="1" si="115"/>
        <v>-2.8000912695896774E-2</v>
      </c>
    </row>
    <row r="88" spans="1:76" x14ac:dyDescent="0.25">
      <c r="A88" s="38">
        <f t="shared" si="116"/>
        <v>88</v>
      </c>
      <c r="B88">
        <f t="shared" si="117"/>
        <v>85</v>
      </c>
      <c r="C88" t="str">
        <f t="shared" ca="1" si="84"/>
        <v>31/01/2014</v>
      </c>
      <c r="D88" s="3">
        <f t="shared" si="101"/>
        <v>35416.666666666686</v>
      </c>
      <c r="F88">
        <f t="shared" ca="1" si="85"/>
        <v>96.643616359688494</v>
      </c>
      <c r="G88" s="5">
        <f t="shared" ca="1" si="102"/>
        <v>0</v>
      </c>
      <c r="H88">
        <f t="shared" ca="1" si="58"/>
        <v>0</v>
      </c>
      <c r="I88">
        <f t="shared" ca="1" si="59"/>
        <v>260</v>
      </c>
      <c r="J88" s="3">
        <f t="shared" ca="1" si="60"/>
        <v>26323.244735602879</v>
      </c>
      <c r="K88" s="3">
        <f t="shared" ca="1" si="118"/>
        <v>18412.002496297839</v>
      </c>
      <c r="L88" s="15">
        <f ca="1">K88/(RataPAC*Sintesi!$B$4)</f>
        <v>0.92060012481489195</v>
      </c>
      <c r="M88" s="13" t="e">
        <f t="shared" ca="1" si="103"/>
        <v>#DIV/0!</v>
      </c>
      <c r="N88" s="25" t="e">
        <f t="shared" ca="1" si="104"/>
        <v>#DIV/0!</v>
      </c>
      <c r="P88">
        <f t="shared" ca="1" si="86"/>
        <v>118.98278581091201</v>
      </c>
      <c r="Q88" s="5">
        <f t="shared" ca="1" si="105"/>
        <v>0</v>
      </c>
      <c r="R88">
        <f t="shared" ca="1" si="119"/>
        <v>0</v>
      </c>
      <c r="S88">
        <f t="shared" ca="1" si="120"/>
        <v>267</v>
      </c>
      <c r="T88" s="3">
        <f t="shared" ca="1" si="121"/>
        <v>32453.371392707773</v>
      </c>
      <c r="U88" s="3">
        <f t="shared" ca="1" si="122"/>
        <v>18078.081283240623</v>
      </c>
      <c r="V88" s="15">
        <f ca="1">U88/(RataPAC*Sintesi!$B$4)</f>
        <v>0.90390406416203117</v>
      </c>
      <c r="X88">
        <f t="shared" ca="1" si="87"/>
        <v>40.558587303853002</v>
      </c>
      <c r="Y88" s="5">
        <f t="shared" ca="1" si="106"/>
        <v>0</v>
      </c>
      <c r="Z88">
        <f t="shared" ca="1" si="123"/>
        <v>0</v>
      </c>
      <c r="AA88">
        <f t="shared" ca="1" si="124"/>
        <v>636</v>
      </c>
      <c r="AB88" s="3">
        <f t="shared" ca="1" si="125"/>
        <v>26652.418900616645</v>
      </c>
      <c r="AC88" s="3">
        <f t="shared" ca="1" si="126"/>
        <v>19341.358226497148</v>
      </c>
      <c r="AD88" s="15">
        <f ca="1">AC88/(RataPAC*Sintesi!$B$4)</f>
        <v>0.96706791132485737</v>
      </c>
      <c r="AF88">
        <f t="shared" ca="1" si="88"/>
        <v>42.735500000000002</v>
      </c>
      <c r="AG88" s="5">
        <f t="shared" ca="1" si="107"/>
        <v>0</v>
      </c>
      <c r="AH88">
        <f t="shared" ca="1" si="127"/>
        <v>0</v>
      </c>
      <c r="AI88">
        <f t="shared" ca="1" si="128"/>
        <v>793</v>
      </c>
      <c r="AJ88" s="3">
        <f t="shared" ca="1" si="129"/>
        <v>34965.907600000006</v>
      </c>
      <c r="AK88" s="3">
        <f t="shared" ca="1" si="130"/>
        <v>19407.166802036867</v>
      </c>
      <c r="AL88" s="15">
        <f ca="1">AK88/(RataPAC*Sintesi!$B$4)</f>
        <v>0.9703583401018433</v>
      </c>
      <c r="AN88">
        <f t="shared" ca="1" si="89"/>
        <v>28.574100000000001</v>
      </c>
      <c r="AO88" s="5">
        <f t="shared" ca="1" si="108"/>
        <v>0</v>
      </c>
      <c r="AP88">
        <f t="shared" ca="1" si="131"/>
        <v>0</v>
      </c>
      <c r="AQ88">
        <f t="shared" ca="1" si="132"/>
        <v>955</v>
      </c>
      <c r="AR88" s="3">
        <f t="shared" ca="1" si="133"/>
        <v>28491.47</v>
      </c>
      <c r="AS88" s="3">
        <f t="shared" ca="1" si="134"/>
        <v>19448.483646606866</v>
      </c>
      <c r="AT88" s="15">
        <f ca="1">AS88/(RataPAC*Sintesi!$B$4)</f>
        <v>0.97242418233034333</v>
      </c>
      <c r="AW88" s="3">
        <f t="shared" ca="1" si="109"/>
        <v>0</v>
      </c>
      <c r="AX88" s="5">
        <f t="shared" ca="1" si="135"/>
        <v>96812.092454679369</v>
      </c>
      <c r="AY88" s="5">
        <f t="shared" ca="1" si="110"/>
        <v>148886.4126289273</v>
      </c>
      <c r="AZ88" s="5">
        <f t="shared" ca="1" si="136"/>
        <v>52074.320174247929</v>
      </c>
      <c r="BB88" s="16">
        <f t="shared" ca="1" si="111"/>
        <v>41670</v>
      </c>
      <c r="BC88" s="5">
        <f t="shared" ca="1" si="112"/>
        <v>0</v>
      </c>
      <c r="BG88" s="45">
        <f t="shared" ca="1" si="90"/>
        <v>0</v>
      </c>
      <c r="BH88" s="45">
        <f t="shared" ca="1" si="91"/>
        <v>0</v>
      </c>
      <c r="BI88" s="45">
        <f t="shared" ca="1" si="92"/>
        <v>0</v>
      </c>
      <c r="BJ88" s="45">
        <f t="shared" ca="1" si="93"/>
        <v>0</v>
      </c>
      <c r="BK88" s="45">
        <f t="shared" ca="1" si="94"/>
        <v>0</v>
      </c>
      <c r="BM88">
        <f t="shared" ca="1" si="95"/>
        <v>5</v>
      </c>
      <c r="BN88">
        <f t="shared" ca="1" si="96"/>
        <v>5</v>
      </c>
      <c r="BO88">
        <f t="shared" ca="1" si="97"/>
        <v>5</v>
      </c>
      <c r="BP88">
        <f t="shared" ca="1" si="98"/>
        <v>5</v>
      </c>
      <c r="BQ88">
        <f t="shared" ca="1" si="99"/>
        <v>5</v>
      </c>
      <c r="BS88">
        <f t="shared" ca="1" si="113"/>
        <v>25</v>
      </c>
      <c r="BV88" s="45">
        <f t="shared" ca="1" si="100"/>
        <v>5312.9075453206897</v>
      </c>
      <c r="BW88" s="45">
        <f t="shared" ca="1" si="114"/>
        <v>154199.32017424799</v>
      </c>
      <c r="BX88" s="15">
        <f t="shared" ca="1" si="115"/>
        <v>3.3636157222002083E-2</v>
      </c>
    </row>
    <row r="89" spans="1:76" x14ac:dyDescent="0.25">
      <c r="A89" s="38">
        <f t="shared" si="116"/>
        <v>89</v>
      </c>
      <c r="B89">
        <f t="shared" si="117"/>
        <v>86</v>
      </c>
      <c r="C89" t="str">
        <f t="shared" ca="1" si="84"/>
        <v>28/02/2014</v>
      </c>
      <c r="D89" s="3">
        <f t="shared" si="101"/>
        <v>35833.33333333335</v>
      </c>
      <c r="F89">
        <f t="shared" ca="1" si="85"/>
        <v>101.24324898308799</v>
      </c>
      <c r="G89" s="5">
        <f t="shared" ca="1" si="102"/>
        <v>0</v>
      </c>
      <c r="H89">
        <f t="shared" ca="1" si="58"/>
        <v>0</v>
      </c>
      <c r="I89">
        <f t="shared" ca="1" si="59"/>
        <v>260</v>
      </c>
      <c r="J89" s="3">
        <f t="shared" ca="1" si="60"/>
        <v>26260.894355031702</v>
      </c>
      <c r="K89" s="3">
        <f t="shared" ca="1" si="118"/>
        <v>18412.002496297839</v>
      </c>
      <c r="L89" s="15">
        <f ca="1">K89/(RataPAC*Sintesi!$B$4)</f>
        <v>0.92060012481489195</v>
      </c>
      <c r="M89" s="13" t="e">
        <f t="shared" ca="1" si="103"/>
        <v>#DIV/0!</v>
      </c>
      <c r="N89" s="25" t="e">
        <f t="shared" ca="1" si="104"/>
        <v>#DIV/0!</v>
      </c>
      <c r="P89">
        <f t="shared" ca="1" si="86"/>
        <v>121.548207463325</v>
      </c>
      <c r="Q89" s="5">
        <f t="shared" ca="1" si="105"/>
        <v>0</v>
      </c>
      <c r="R89">
        <f t="shared" ca="1" si="119"/>
        <v>0</v>
      </c>
      <c r="S89">
        <f t="shared" ca="1" si="120"/>
        <v>267</v>
      </c>
      <c r="T89" s="3">
        <f t="shared" ca="1" si="121"/>
        <v>32943.181307748251</v>
      </c>
      <c r="U89" s="3">
        <f t="shared" ca="1" si="122"/>
        <v>18078.081283240623</v>
      </c>
      <c r="V89" s="15">
        <f ca="1">U89/(RataPAC*Sintesi!$B$4)</f>
        <v>0.90390406416203117</v>
      </c>
      <c r="X89">
        <f t="shared" ca="1" si="87"/>
        <v>41.906319026126802</v>
      </c>
      <c r="Y89" s="5">
        <f t="shared" ca="1" si="106"/>
        <v>0</v>
      </c>
      <c r="Z89">
        <f t="shared" ca="1" si="123"/>
        <v>0</v>
      </c>
      <c r="AA89">
        <f t="shared" ca="1" si="124"/>
        <v>636</v>
      </c>
      <c r="AB89" s="3">
        <f t="shared" ca="1" si="125"/>
        <v>26999.888168584766</v>
      </c>
      <c r="AC89" s="3">
        <f t="shared" ca="1" si="126"/>
        <v>19341.358226497148</v>
      </c>
      <c r="AD89" s="15">
        <f ca="1">AC89/(RataPAC*Sintesi!$B$4)</f>
        <v>0.96706791132485737</v>
      </c>
      <c r="AF89">
        <f t="shared" ca="1" si="88"/>
        <v>44.093200000000003</v>
      </c>
      <c r="AG89" s="5">
        <f t="shared" ca="1" si="107"/>
        <v>0</v>
      </c>
      <c r="AH89">
        <f t="shared" ca="1" si="127"/>
        <v>0</v>
      </c>
      <c r="AI89">
        <f t="shared" ca="1" si="128"/>
        <v>793</v>
      </c>
      <c r="AJ89" s="3">
        <f t="shared" ca="1" si="129"/>
        <v>35154.800200000005</v>
      </c>
      <c r="AK89" s="3">
        <f t="shared" ca="1" si="130"/>
        <v>19407.166802036867</v>
      </c>
      <c r="AL89" s="15">
        <f ca="1">AK89/(RataPAC*Sintesi!$B$4)</f>
        <v>0.9703583401018433</v>
      </c>
      <c r="AN89">
        <f t="shared" ca="1" si="89"/>
        <v>29.834</v>
      </c>
      <c r="AO89" s="5">
        <f t="shared" ca="1" si="108"/>
        <v>0</v>
      </c>
      <c r="AP89">
        <f t="shared" ca="1" si="131"/>
        <v>0</v>
      </c>
      <c r="AQ89">
        <f t="shared" ca="1" si="132"/>
        <v>955</v>
      </c>
      <c r="AR89" s="3">
        <f t="shared" ca="1" si="133"/>
        <v>28891.042000000001</v>
      </c>
      <c r="AS89" s="3">
        <f t="shared" ca="1" si="134"/>
        <v>19448.483646606866</v>
      </c>
      <c r="AT89" s="15">
        <f ca="1">AS89/(RataPAC*Sintesi!$B$4)</f>
        <v>0.97242418233034333</v>
      </c>
      <c r="AW89" s="3">
        <f t="shared" ca="1" si="109"/>
        <v>0</v>
      </c>
      <c r="AX89" s="5">
        <f t="shared" ca="1" si="135"/>
        <v>96837.092454679369</v>
      </c>
      <c r="AY89" s="5">
        <f t="shared" ca="1" si="110"/>
        <v>150249.80603136471</v>
      </c>
      <c r="AZ89" s="5">
        <f t="shared" ca="1" si="136"/>
        <v>53412.713576685346</v>
      </c>
      <c r="BB89" s="16">
        <f t="shared" ca="1" si="111"/>
        <v>41698</v>
      </c>
      <c r="BC89" s="5">
        <f t="shared" ca="1" si="112"/>
        <v>0</v>
      </c>
      <c r="BG89" s="45">
        <f t="shared" ca="1" si="90"/>
        <v>0</v>
      </c>
      <c r="BH89" s="45">
        <f t="shared" ca="1" si="91"/>
        <v>0</v>
      </c>
      <c r="BI89" s="45">
        <f t="shared" ca="1" si="92"/>
        <v>0</v>
      </c>
      <c r="BJ89" s="45">
        <f t="shared" ca="1" si="93"/>
        <v>0</v>
      </c>
      <c r="BK89" s="45">
        <f t="shared" ca="1" si="94"/>
        <v>0</v>
      </c>
      <c r="BM89">
        <f t="shared" ca="1" si="95"/>
        <v>5</v>
      </c>
      <c r="BN89">
        <f t="shared" ca="1" si="96"/>
        <v>5</v>
      </c>
      <c r="BO89">
        <f t="shared" ca="1" si="97"/>
        <v>5</v>
      </c>
      <c r="BP89">
        <f t="shared" ca="1" si="98"/>
        <v>5</v>
      </c>
      <c r="BQ89">
        <f t="shared" ca="1" si="99"/>
        <v>5</v>
      </c>
      <c r="BS89">
        <f t="shared" ca="1" si="113"/>
        <v>25</v>
      </c>
      <c r="BV89" s="45">
        <f t="shared" ca="1" si="100"/>
        <v>5312.9075453206897</v>
      </c>
      <c r="BW89" s="45">
        <f t="shared" ca="1" si="114"/>
        <v>155562.7135766854</v>
      </c>
      <c r="BX89" s="15">
        <f t="shared" ca="1" si="115"/>
        <v>8.841760138091237E-3</v>
      </c>
    </row>
    <row r="90" spans="1:76" x14ac:dyDescent="0.25">
      <c r="A90" s="38">
        <f t="shared" si="116"/>
        <v>90</v>
      </c>
      <c r="B90">
        <f t="shared" si="117"/>
        <v>87</v>
      </c>
      <c r="C90" t="str">
        <f t="shared" ca="1" si="84"/>
        <v>01/04/2014</v>
      </c>
      <c r="D90" s="3">
        <f t="shared" si="101"/>
        <v>36250.000000000015</v>
      </c>
      <c r="F90">
        <f t="shared" ca="1" si="85"/>
        <v>101.003439827045</v>
      </c>
      <c r="G90" s="5">
        <f t="shared" ca="1" si="102"/>
        <v>0</v>
      </c>
      <c r="H90">
        <f t="shared" ca="1" si="58"/>
        <v>0</v>
      </c>
      <c r="I90">
        <f t="shared" ca="1" si="59"/>
        <v>260</v>
      </c>
      <c r="J90" s="3">
        <f t="shared" ca="1" si="60"/>
        <v>26603.901296812059</v>
      </c>
      <c r="K90" s="3">
        <f t="shared" ca="1" si="118"/>
        <v>18412.002496297839</v>
      </c>
      <c r="L90" s="15">
        <f ca="1">K90/(RataPAC*Sintesi!$B$4)</f>
        <v>0.92060012481489195</v>
      </c>
      <c r="M90" s="13" t="e">
        <f t="shared" ca="1" si="103"/>
        <v>#DIV/0!</v>
      </c>
      <c r="N90" s="25" t="e">
        <f t="shared" ca="1" si="104"/>
        <v>#DIV/0!</v>
      </c>
      <c r="P90">
        <f t="shared" ca="1" si="86"/>
        <v>123.38270152714701</v>
      </c>
      <c r="Q90" s="5">
        <f t="shared" ca="1" si="105"/>
        <v>0</v>
      </c>
      <c r="R90">
        <f t="shared" ca="1" si="119"/>
        <v>0</v>
      </c>
      <c r="S90">
        <f t="shared" ca="1" si="120"/>
        <v>267</v>
      </c>
      <c r="T90" s="3">
        <f t="shared" ca="1" si="121"/>
        <v>32717.968763889574</v>
      </c>
      <c r="U90" s="3">
        <f t="shared" ca="1" si="122"/>
        <v>18078.081283240623</v>
      </c>
      <c r="V90" s="15">
        <f ca="1">U90/(RataPAC*Sintesi!$B$4)</f>
        <v>0.90390406416203117</v>
      </c>
      <c r="X90">
        <f t="shared" ca="1" si="87"/>
        <v>42.4526543531207</v>
      </c>
      <c r="Y90" s="5">
        <f t="shared" ca="1" si="106"/>
        <v>0</v>
      </c>
      <c r="Z90">
        <f t="shared" ca="1" si="123"/>
        <v>0</v>
      </c>
      <c r="AA90">
        <f t="shared" ca="1" si="124"/>
        <v>636</v>
      </c>
      <c r="AB90" s="3">
        <f t="shared" ca="1" si="125"/>
        <v>26949.176437584021</v>
      </c>
      <c r="AC90" s="3">
        <f t="shared" ca="1" si="126"/>
        <v>19341.358226497148</v>
      </c>
      <c r="AD90" s="15">
        <f ca="1">AC90/(RataPAC*Sintesi!$B$4)</f>
        <v>0.96706791132485737</v>
      </c>
      <c r="AF90">
        <f t="shared" ca="1" si="88"/>
        <v>44.331400000000002</v>
      </c>
      <c r="AG90" s="5">
        <f t="shared" ca="1" si="107"/>
        <v>0</v>
      </c>
      <c r="AH90">
        <f t="shared" ca="1" si="127"/>
        <v>0</v>
      </c>
      <c r="AI90">
        <f t="shared" ca="1" si="128"/>
        <v>793</v>
      </c>
      <c r="AJ90" s="3">
        <f t="shared" ca="1" si="129"/>
        <v>34641.649899999997</v>
      </c>
      <c r="AK90" s="3">
        <f t="shared" ca="1" si="130"/>
        <v>19407.166802036867</v>
      </c>
      <c r="AL90" s="15">
        <f ca="1">AK90/(RataPAC*Sintesi!$B$4)</f>
        <v>0.9703583401018433</v>
      </c>
      <c r="AN90">
        <f t="shared" ca="1" si="89"/>
        <v>30.252400000000002</v>
      </c>
      <c r="AO90" s="5">
        <f t="shared" ca="1" si="108"/>
        <v>0</v>
      </c>
      <c r="AP90">
        <f t="shared" ca="1" si="131"/>
        <v>0</v>
      </c>
      <c r="AQ90">
        <f t="shared" ca="1" si="132"/>
        <v>955</v>
      </c>
      <c r="AR90" s="3">
        <f t="shared" ca="1" si="133"/>
        <v>27449.087500000001</v>
      </c>
      <c r="AS90" s="3">
        <f t="shared" ca="1" si="134"/>
        <v>19448.483646606866</v>
      </c>
      <c r="AT90" s="15">
        <f ca="1">AS90/(RataPAC*Sintesi!$B$4)</f>
        <v>0.97242418233034333</v>
      </c>
      <c r="AW90" s="3">
        <f t="shared" ca="1" si="109"/>
        <v>0</v>
      </c>
      <c r="AX90" s="5">
        <f t="shared" ca="1" si="135"/>
        <v>96862.092454679369</v>
      </c>
      <c r="AY90" s="5">
        <f t="shared" ca="1" si="110"/>
        <v>148361.78389828565</v>
      </c>
      <c r="AZ90" s="5">
        <f t="shared" ca="1" si="136"/>
        <v>51499.69144360628</v>
      </c>
      <c r="BB90" s="16">
        <f t="shared" ca="1" si="111"/>
        <v>41730</v>
      </c>
      <c r="BC90" s="5">
        <f t="shared" ca="1" si="112"/>
        <v>0</v>
      </c>
      <c r="BG90" s="45">
        <f t="shared" ca="1" si="90"/>
        <v>0</v>
      </c>
      <c r="BH90" s="45">
        <f t="shared" ca="1" si="91"/>
        <v>0</v>
      </c>
      <c r="BI90" s="45">
        <f t="shared" ca="1" si="92"/>
        <v>0</v>
      </c>
      <c r="BJ90" s="45">
        <f t="shared" ca="1" si="93"/>
        <v>0</v>
      </c>
      <c r="BK90" s="45">
        <f t="shared" ca="1" si="94"/>
        <v>0</v>
      </c>
      <c r="BM90">
        <f t="shared" ca="1" si="95"/>
        <v>5</v>
      </c>
      <c r="BN90">
        <f t="shared" ca="1" si="96"/>
        <v>5</v>
      </c>
      <c r="BO90">
        <f t="shared" ca="1" si="97"/>
        <v>5</v>
      </c>
      <c r="BP90">
        <f t="shared" ca="1" si="98"/>
        <v>5</v>
      </c>
      <c r="BQ90">
        <f t="shared" ca="1" si="99"/>
        <v>5</v>
      </c>
      <c r="BS90">
        <f t="shared" ca="1" si="113"/>
        <v>25</v>
      </c>
      <c r="BV90" s="45">
        <f t="shared" ca="1" si="100"/>
        <v>5312.9075453206897</v>
      </c>
      <c r="BW90" s="45">
        <f t="shared" ca="1" si="114"/>
        <v>153674.69144360634</v>
      </c>
      <c r="BX90" s="15">
        <f t="shared" ca="1" si="115"/>
        <v>-1.2136726659427666E-2</v>
      </c>
    </row>
    <row r="91" spans="1:76" x14ac:dyDescent="0.25">
      <c r="A91" s="38">
        <f t="shared" si="116"/>
        <v>91</v>
      </c>
      <c r="B91">
        <f t="shared" si="117"/>
        <v>88</v>
      </c>
      <c r="C91" t="str">
        <f t="shared" ca="1" si="84"/>
        <v>30/04/2014</v>
      </c>
      <c r="D91" s="3">
        <f t="shared" si="101"/>
        <v>36666.666666666679</v>
      </c>
      <c r="F91">
        <f t="shared" ca="1" si="85"/>
        <v>102.322697295431</v>
      </c>
      <c r="G91" s="5">
        <f t="shared" ca="1" si="102"/>
        <v>0</v>
      </c>
      <c r="H91">
        <f t="shared" ca="1" si="58"/>
        <v>0</v>
      </c>
      <c r="I91">
        <f t="shared" ca="1" si="59"/>
        <v>260</v>
      </c>
      <c r="J91" s="3">
        <f t="shared" ca="1" si="60"/>
        <v>27291.329641988617</v>
      </c>
      <c r="K91" s="3">
        <f t="shared" ca="1" si="118"/>
        <v>18412.002496297839</v>
      </c>
      <c r="L91" s="15">
        <f ca="1">K91/(RataPAC*Sintesi!$B$4)</f>
        <v>0.92060012481489195</v>
      </c>
      <c r="M91" s="13" t="e">
        <f t="shared" ca="1" si="103"/>
        <v>#DIV/0!</v>
      </c>
      <c r="N91" s="25" t="e">
        <f t="shared" ca="1" si="104"/>
        <v>#DIV/0!</v>
      </c>
      <c r="P91">
        <f t="shared" ca="1" si="86"/>
        <v>122.539208853519</v>
      </c>
      <c r="Q91" s="5">
        <f t="shared" ca="1" si="105"/>
        <v>0</v>
      </c>
      <c r="R91">
        <f t="shared" ca="1" si="119"/>
        <v>0</v>
      </c>
      <c r="S91">
        <f t="shared" ca="1" si="120"/>
        <v>267</v>
      </c>
      <c r="T91" s="3">
        <f t="shared" ca="1" si="121"/>
        <v>34015.20495885062</v>
      </c>
      <c r="U91" s="3">
        <f t="shared" ca="1" si="122"/>
        <v>18078.081283240623</v>
      </c>
      <c r="V91" s="15">
        <f ca="1">U91/(RataPAC*Sintesi!$B$4)</f>
        <v>0.90390406416203117</v>
      </c>
      <c r="X91">
        <f t="shared" ca="1" si="87"/>
        <v>42.372918927018901</v>
      </c>
      <c r="Y91" s="5">
        <f t="shared" ca="1" si="106"/>
        <v>0</v>
      </c>
      <c r="Z91">
        <f t="shared" ca="1" si="123"/>
        <v>0</v>
      </c>
      <c r="AA91">
        <f t="shared" ca="1" si="124"/>
        <v>636</v>
      </c>
      <c r="AB91" s="3">
        <f t="shared" ca="1" si="125"/>
        <v>27882.194785708376</v>
      </c>
      <c r="AC91" s="3">
        <f t="shared" ca="1" si="126"/>
        <v>19341.358226497148</v>
      </c>
      <c r="AD91" s="15">
        <f ca="1">AC91/(RataPAC*Sintesi!$B$4)</f>
        <v>0.96706791132485737</v>
      </c>
      <c r="AF91">
        <f t="shared" ca="1" si="88"/>
        <v>43.6843</v>
      </c>
      <c r="AG91" s="5">
        <f t="shared" ca="1" si="107"/>
        <v>0</v>
      </c>
      <c r="AH91">
        <f t="shared" ca="1" si="127"/>
        <v>0</v>
      </c>
      <c r="AI91">
        <f t="shared" ca="1" si="128"/>
        <v>793</v>
      </c>
      <c r="AJ91" s="3">
        <f t="shared" ca="1" si="129"/>
        <v>35568.825499999999</v>
      </c>
      <c r="AK91" s="3">
        <f t="shared" ca="1" si="130"/>
        <v>19407.166802036867</v>
      </c>
      <c r="AL91" s="15">
        <f ca="1">AK91/(RataPAC*Sintesi!$B$4)</f>
        <v>0.9703583401018433</v>
      </c>
      <c r="AN91">
        <f t="shared" ca="1" si="89"/>
        <v>28.7425</v>
      </c>
      <c r="AO91" s="5">
        <f t="shared" ca="1" si="108"/>
        <v>0</v>
      </c>
      <c r="AP91">
        <f t="shared" ca="1" si="131"/>
        <v>0</v>
      </c>
      <c r="AQ91">
        <f t="shared" ca="1" si="132"/>
        <v>955</v>
      </c>
      <c r="AR91" s="3">
        <f t="shared" ca="1" si="133"/>
        <v>28556.41</v>
      </c>
      <c r="AS91" s="3">
        <f t="shared" ca="1" si="134"/>
        <v>19448.483646606866</v>
      </c>
      <c r="AT91" s="15">
        <f ca="1">AS91/(RataPAC*Sintesi!$B$4)</f>
        <v>0.97242418233034333</v>
      </c>
      <c r="AW91" s="3">
        <f t="shared" ca="1" si="109"/>
        <v>0</v>
      </c>
      <c r="AX91" s="5">
        <f t="shared" ca="1" si="135"/>
        <v>96887.092454679369</v>
      </c>
      <c r="AY91" s="5">
        <f t="shared" ca="1" si="110"/>
        <v>153313.96488654759</v>
      </c>
      <c r="AZ91" s="5">
        <f t="shared" ca="1" si="136"/>
        <v>56426.872431868222</v>
      </c>
      <c r="BB91" s="16">
        <f t="shared" ca="1" si="111"/>
        <v>41759</v>
      </c>
      <c r="BC91" s="5">
        <f t="shared" ca="1" si="112"/>
        <v>0</v>
      </c>
      <c r="BG91" s="45">
        <f t="shared" ca="1" si="90"/>
        <v>0</v>
      </c>
      <c r="BH91" s="45">
        <f t="shared" ca="1" si="91"/>
        <v>0</v>
      </c>
      <c r="BI91" s="45">
        <f t="shared" ca="1" si="92"/>
        <v>0</v>
      </c>
      <c r="BJ91" s="45">
        <f t="shared" ca="1" si="93"/>
        <v>0</v>
      </c>
      <c r="BK91" s="45">
        <f t="shared" ca="1" si="94"/>
        <v>0</v>
      </c>
      <c r="BM91">
        <f t="shared" ca="1" si="95"/>
        <v>5</v>
      </c>
      <c r="BN91">
        <f t="shared" ca="1" si="96"/>
        <v>5</v>
      </c>
      <c r="BO91">
        <f t="shared" ca="1" si="97"/>
        <v>5</v>
      </c>
      <c r="BP91">
        <f t="shared" ca="1" si="98"/>
        <v>5</v>
      </c>
      <c r="BQ91">
        <f t="shared" ca="1" si="99"/>
        <v>5</v>
      </c>
      <c r="BS91">
        <f t="shared" ca="1" si="113"/>
        <v>25</v>
      </c>
      <c r="BV91" s="45">
        <f t="shared" ca="1" si="100"/>
        <v>5312.9075453206897</v>
      </c>
      <c r="BW91" s="45">
        <f t="shared" ca="1" si="114"/>
        <v>158626.87243186828</v>
      </c>
      <c r="BX91" s="15">
        <f t="shared" ca="1" si="115"/>
        <v>3.22250914691391E-2</v>
      </c>
    </row>
    <row r="92" spans="1:76" x14ac:dyDescent="0.25">
      <c r="A92" s="38">
        <f t="shared" si="116"/>
        <v>92</v>
      </c>
      <c r="B92">
        <f t="shared" si="117"/>
        <v>89</v>
      </c>
      <c r="C92" t="str">
        <f t="shared" ca="1" si="84"/>
        <v>30/05/2014</v>
      </c>
      <c r="D92" s="3">
        <f t="shared" si="101"/>
        <v>37083.333333333343</v>
      </c>
      <c r="F92">
        <f t="shared" ca="1" si="85"/>
        <v>104.966652469187</v>
      </c>
      <c r="G92" s="5">
        <f t="shared" ca="1" si="102"/>
        <v>0</v>
      </c>
      <c r="H92">
        <f t="shared" ref="H92:H119" ca="1" si="137">INT(G92/F92)</f>
        <v>0</v>
      </c>
      <c r="I92">
        <f t="shared" ref="I92:I119" ca="1" si="138">I91+H92</f>
        <v>260</v>
      </c>
      <c r="J92" s="3">
        <f t="shared" ref="J92:J119" ca="1" si="139">I92*F93</f>
        <v>27414.661569309039</v>
      </c>
      <c r="K92" s="3">
        <f t="shared" ca="1" si="118"/>
        <v>18412.002496297839</v>
      </c>
      <c r="L92" s="15">
        <f ca="1">K92/(RataPAC*Sintesi!$B$4)</f>
        <v>0.92060012481489195</v>
      </c>
      <c r="M92" s="13" t="e">
        <f t="shared" ca="1" si="103"/>
        <v>#DIV/0!</v>
      </c>
      <c r="N92" s="25" t="e">
        <f t="shared" ca="1" si="104"/>
        <v>#DIV/0!</v>
      </c>
      <c r="P92">
        <f t="shared" ca="1" si="86"/>
        <v>127.397771381463</v>
      </c>
      <c r="Q92" s="5">
        <f t="shared" ca="1" si="105"/>
        <v>0</v>
      </c>
      <c r="R92">
        <f t="shared" ca="1" si="119"/>
        <v>0</v>
      </c>
      <c r="S92">
        <f t="shared" ca="1" si="120"/>
        <v>267</v>
      </c>
      <c r="T92" s="3">
        <f t="shared" ca="1" si="121"/>
        <v>34875.874151261218</v>
      </c>
      <c r="U92" s="3">
        <f t="shared" ca="1" si="122"/>
        <v>18078.081283240623</v>
      </c>
      <c r="V92" s="15">
        <f ca="1">U92/(RataPAC*Sintesi!$B$4)</f>
        <v>0.90390406416203117</v>
      </c>
      <c r="X92">
        <f t="shared" ca="1" si="87"/>
        <v>43.839928908346501</v>
      </c>
      <c r="Y92" s="5">
        <f t="shared" ca="1" si="106"/>
        <v>0</v>
      </c>
      <c r="Z92">
        <f t="shared" ca="1" si="123"/>
        <v>0</v>
      </c>
      <c r="AA92">
        <f t="shared" ca="1" si="124"/>
        <v>636</v>
      </c>
      <c r="AB92" s="3">
        <f t="shared" ca="1" si="125"/>
        <v>28475.24404567021</v>
      </c>
      <c r="AC92" s="3">
        <f t="shared" ca="1" si="126"/>
        <v>19341.358226497148</v>
      </c>
      <c r="AD92" s="15">
        <f ca="1">AC92/(RataPAC*Sintesi!$B$4)</f>
        <v>0.96706791132485737</v>
      </c>
      <c r="AF92">
        <f t="shared" ca="1" si="88"/>
        <v>44.853499999999997</v>
      </c>
      <c r="AG92" s="5">
        <f t="shared" ca="1" si="107"/>
        <v>0</v>
      </c>
      <c r="AH92">
        <f t="shared" ca="1" si="127"/>
        <v>0</v>
      </c>
      <c r="AI92">
        <f t="shared" ca="1" si="128"/>
        <v>793</v>
      </c>
      <c r="AJ92" s="3">
        <f t="shared" ca="1" si="129"/>
        <v>34955.9951</v>
      </c>
      <c r="AK92" s="3">
        <f t="shared" ca="1" si="130"/>
        <v>19407.166802036867</v>
      </c>
      <c r="AL92" s="15">
        <f ca="1">AK92/(RataPAC*Sintesi!$B$4)</f>
        <v>0.9703583401018433</v>
      </c>
      <c r="AN92">
        <f t="shared" ca="1" si="89"/>
        <v>29.902000000000001</v>
      </c>
      <c r="AO92" s="5">
        <f t="shared" ca="1" si="108"/>
        <v>0</v>
      </c>
      <c r="AP92">
        <f t="shared" ca="1" si="131"/>
        <v>0</v>
      </c>
      <c r="AQ92">
        <f t="shared" ca="1" si="132"/>
        <v>955</v>
      </c>
      <c r="AR92" s="3">
        <f t="shared" ca="1" si="133"/>
        <v>28417.743999999999</v>
      </c>
      <c r="AS92" s="3">
        <f t="shared" ca="1" si="134"/>
        <v>19448.483646606866</v>
      </c>
      <c r="AT92" s="15">
        <f ca="1">AS92/(RataPAC*Sintesi!$B$4)</f>
        <v>0.97242418233034333</v>
      </c>
      <c r="AW92" s="3">
        <f t="shared" ca="1" si="109"/>
        <v>0</v>
      </c>
      <c r="AX92" s="5">
        <f t="shared" ca="1" si="135"/>
        <v>96912.092454679369</v>
      </c>
      <c r="AY92" s="5">
        <f t="shared" ca="1" si="110"/>
        <v>154139.51886624045</v>
      </c>
      <c r="AZ92" s="5">
        <f t="shared" ca="1" si="136"/>
        <v>57227.426411561086</v>
      </c>
      <c r="BB92" s="16">
        <f t="shared" ca="1" si="111"/>
        <v>41789</v>
      </c>
      <c r="BC92" s="5">
        <f t="shared" ca="1" si="112"/>
        <v>0</v>
      </c>
      <c r="BG92" s="45">
        <f t="shared" ca="1" si="90"/>
        <v>0</v>
      </c>
      <c r="BH92" s="45">
        <f t="shared" ca="1" si="91"/>
        <v>0</v>
      </c>
      <c r="BI92" s="45">
        <f t="shared" ca="1" si="92"/>
        <v>0</v>
      </c>
      <c r="BJ92" s="45">
        <f t="shared" ca="1" si="93"/>
        <v>0</v>
      </c>
      <c r="BK92" s="45">
        <f t="shared" ca="1" si="94"/>
        <v>0</v>
      </c>
      <c r="BM92">
        <f t="shared" ca="1" si="95"/>
        <v>5</v>
      </c>
      <c r="BN92">
        <f t="shared" ca="1" si="96"/>
        <v>5</v>
      </c>
      <c r="BO92">
        <f t="shared" ca="1" si="97"/>
        <v>5</v>
      </c>
      <c r="BP92">
        <f t="shared" ca="1" si="98"/>
        <v>5</v>
      </c>
      <c r="BQ92">
        <f t="shared" ca="1" si="99"/>
        <v>5</v>
      </c>
      <c r="BS92">
        <f t="shared" ca="1" si="113"/>
        <v>25</v>
      </c>
      <c r="BV92" s="45">
        <f t="shared" ca="1" si="100"/>
        <v>5312.9075453206897</v>
      </c>
      <c r="BW92" s="45">
        <f t="shared" ca="1" si="114"/>
        <v>159452.42641156114</v>
      </c>
      <c r="BX92" s="15">
        <f t="shared" ca="1" si="115"/>
        <v>5.2043765790530383E-3</v>
      </c>
    </row>
    <row r="93" spans="1:76" x14ac:dyDescent="0.25">
      <c r="A93" s="38">
        <f t="shared" si="116"/>
        <v>93</v>
      </c>
      <c r="B93">
        <f t="shared" si="117"/>
        <v>90</v>
      </c>
      <c r="C93" t="str">
        <f t="shared" ca="1" si="84"/>
        <v>01/07/2014</v>
      </c>
      <c r="D93" s="3">
        <f t="shared" si="101"/>
        <v>37500.000000000007</v>
      </c>
      <c r="F93">
        <f t="shared" ca="1" si="85"/>
        <v>105.44100603580399</v>
      </c>
      <c r="G93" s="5">
        <f t="shared" ca="1" si="102"/>
        <v>0</v>
      </c>
      <c r="H93">
        <f t="shared" ca="1" si="137"/>
        <v>0</v>
      </c>
      <c r="I93">
        <f t="shared" ca="1" si="138"/>
        <v>260</v>
      </c>
      <c r="J93" s="3">
        <f t="shared" ca="1" si="139"/>
        <v>26427.739120988921</v>
      </c>
      <c r="K93" s="3">
        <f t="shared" ca="1" si="118"/>
        <v>18412.002496297839</v>
      </c>
      <c r="L93" s="15">
        <f ca="1">K93/(RataPAC*Sintesi!$B$4)</f>
        <v>0.92060012481489195</v>
      </c>
      <c r="M93" s="13" t="e">
        <f t="shared" ca="1" si="103"/>
        <v>#DIV/0!</v>
      </c>
      <c r="N93" s="25" t="e">
        <f t="shared" ca="1" si="104"/>
        <v>#DIV/0!</v>
      </c>
      <c r="P93">
        <f t="shared" ca="1" si="86"/>
        <v>130.62125150285101</v>
      </c>
      <c r="Q93" s="5">
        <f t="shared" ca="1" si="105"/>
        <v>0</v>
      </c>
      <c r="R93">
        <f t="shared" ca="1" si="119"/>
        <v>0</v>
      </c>
      <c r="S93">
        <f t="shared" ca="1" si="120"/>
        <v>267</v>
      </c>
      <c r="T93" s="3">
        <f t="shared" ca="1" si="121"/>
        <v>34681.109835287971</v>
      </c>
      <c r="U93" s="3">
        <f t="shared" ca="1" si="122"/>
        <v>18078.081283240623</v>
      </c>
      <c r="V93" s="15">
        <f ca="1">U93/(RataPAC*Sintesi!$B$4)</f>
        <v>0.90390406416203117</v>
      </c>
      <c r="X93">
        <f t="shared" ca="1" si="87"/>
        <v>44.772396298223597</v>
      </c>
      <c r="Y93" s="5">
        <f t="shared" ca="1" si="106"/>
        <v>0</v>
      </c>
      <c r="Z93">
        <f t="shared" ca="1" si="123"/>
        <v>0</v>
      </c>
      <c r="AA93">
        <f t="shared" ca="1" si="124"/>
        <v>636</v>
      </c>
      <c r="AB93" s="3">
        <f t="shared" ca="1" si="125"/>
        <v>29313.040060214193</v>
      </c>
      <c r="AC93" s="3">
        <f t="shared" ca="1" si="126"/>
        <v>19341.358226497148</v>
      </c>
      <c r="AD93" s="15">
        <f ca="1">AC93/(RataPAC*Sintesi!$B$4)</f>
        <v>0.96706791132485737</v>
      </c>
      <c r="AF93">
        <f t="shared" ca="1" si="88"/>
        <v>44.0807</v>
      </c>
      <c r="AG93" s="5">
        <f t="shared" ca="1" si="107"/>
        <v>0</v>
      </c>
      <c r="AH93">
        <f t="shared" ca="1" si="127"/>
        <v>0</v>
      </c>
      <c r="AI93">
        <f t="shared" ca="1" si="128"/>
        <v>793</v>
      </c>
      <c r="AJ93" s="3">
        <f t="shared" ca="1" si="129"/>
        <v>33412.5792</v>
      </c>
      <c r="AK93" s="3">
        <f t="shared" ca="1" si="130"/>
        <v>19407.166802036867</v>
      </c>
      <c r="AL93" s="15">
        <f ca="1">AK93/(RataPAC*Sintesi!$B$4)</f>
        <v>0.9703583401018433</v>
      </c>
      <c r="AN93">
        <f t="shared" ca="1" si="89"/>
        <v>29.756799999999998</v>
      </c>
      <c r="AO93" s="5">
        <f t="shared" ca="1" si="108"/>
        <v>0</v>
      </c>
      <c r="AP93">
        <f t="shared" ca="1" si="131"/>
        <v>0</v>
      </c>
      <c r="AQ93">
        <f t="shared" ca="1" si="132"/>
        <v>955</v>
      </c>
      <c r="AR93" s="3">
        <f t="shared" ca="1" si="133"/>
        <v>28224.738499999999</v>
      </c>
      <c r="AS93" s="3">
        <f t="shared" ca="1" si="134"/>
        <v>19448.483646606866</v>
      </c>
      <c r="AT93" s="15">
        <f ca="1">AS93/(RataPAC*Sintesi!$B$4)</f>
        <v>0.97242418233034333</v>
      </c>
      <c r="AW93" s="3">
        <f t="shared" ca="1" si="109"/>
        <v>0</v>
      </c>
      <c r="AX93" s="5">
        <f t="shared" ca="1" si="135"/>
        <v>96937.092454679369</v>
      </c>
      <c r="AY93" s="5">
        <f t="shared" ca="1" si="110"/>
        <v>152059.20671649108</v>
      </c>
      <c r="AZ93" s="5">
        <f t="shared" ca="1" si="136"/>
        <v>55122.114261811716</v>
      </c>
      <c r="BB93" s="16">
        <f t="shared" ca="1" si="111"/>
        <v>41821</v>
      </c>
      <c r="BC93" s="5">
        <f t="shared" ca="1" si="112"/>
        <v>0</v>
      </c>
      <c r="BG93" s="45">
        <f t="shared" ca="1" si="90"/>
        <v>0</v>
      </c>
      <c r="BH93" s="45">
        <f t="shared" ca="1" si="91"/>
        <v>0</v>
      </c>
      <c r="BI93" s="45">
        <f t="shared" ca="1" si="92"/>
        <v>0</v>
      </c>
      <c r="BJ93" s="45">
        <f t="shared" ca="1" si="93"/>
        <v>0</v>
      </c>
      <c r="BK93" s="45">
        <f t="shared" ca="1" si="94"/>
        <v>0</v>
      </c>
      <c r="BM93">
        <f t="shared" ca="1" si="95"/>
        <v>5</v>
      </c>
      <c r="BN93">
        <f t="shared" ca="1" si="96"/>
        <v>5</v>
      </c>
      <c r="BO93">
        <f t="shared" ca="1" si="97"/>
        <v>5</v>
      </c>
      <c r="BP93">
        <f t="shared" ca="1" si="98"/>
        <v>5</v>
      </c>
      <c r="BQ93">
        <f t="shared" ca="1" si="99"/>
        <v>5</v>
      </c>
      <c r="BS93">
        <f t="shared" ca="1" si="113"/>
        <v>25</v>
      </c>
      <c r="BV93" s="45">
        <f t="shared" ca="1" si="100"/>
        <v>5312.9075453206897</v>
      </c>
      <c r="BW93" s="45">
        <f t="shared" ca="1" si="114"/>
        <v>157372.11426181177</v>
      </c>
      <c r="BX93" s="15">
        <f t="shared" ca="1" si="115"/>
        <v>-1.304660077344888E-2</v>
      </c>
    </row>
    <row r="94" spans="1:76" x14ac:dyDescent="0.25">
      <c r="A94" s="38">
        <f t="shared" si="116"/>
        <v>94</v>
      </c>
      <c r="B94">
        <f t="shared" si="117"/>
        <v>91</v>
      </c>
      <c r="C94" t="str">
        <f t="shared" ca="1" si="84"/>
        <v>01/08/2014</v>
      </c>
      <c r="D94" s="3">
        <f t="shared" si="101"/>
        <v>37916.666666666672</v>
      </c>
      <c r="F94">
        <f t="shared" ca="1" si="85"/>
        <v>101.645150465342</v>
      </c>
      <c r="G94" s="5">
        <f t="shared" ca="1" si="102"/>
        <v>0</v>
      </c>
      <c r="H94">
        <f t="shared" ca="1" si="137"/>
        <v>0</v>
      </c>
      <c r="I94">
        <f t="shared" ca="1" si="138"/>
        <v>260</v>
      </c>
      <c r="J94" s="3">
        <f t="shared" ca="1" si="139"/>
        <v>27350.372870499901</v>
      </c>
      <c r="K94" s="3">
        <f t="shared" ca="1" si="118"/>
        <v>18412.002496297839</v>
      </c>
      <c r="L94" s="15">
        <f ca="1">K94/(RataPAC*Sintesi!$B$4)</f>
        <v>0.92060012481489195</v>
      </c>
      <c r="M94" s="13" t="e">
        <f t="shared" ca="1" si="103"/>
        <v>#DIV/0!</v>
      </c>
      <c r="N94" s="25" t="e">
        <f t="shared" ca="1" si="104"/>
        <v>#DIV/0!</v>
      </c>
      <c r="P94">
        <f t="shared" ca="1" si="86"/>
        <v>129.89179713591</v>
      </c>
      <c r="Q94" s="5">
        <f t="shared" ca="1" si="105"/>
        <v>0</v>
      </c>
      <c r="R94">
        <f t="shared" ca="1" si="119"/>
        <v>0</v>
      </c>
      <c r="S94">
        <f t="shared" ca="1" si="120"/>
        <v>267</v>
      </c>
      <c r="T94" s="3">
        <f t="shared" ca="1" si="121"/>
        <v>36954.457744517124</v>
      </c>
      <c r="U94" s="3">
        <f t="shared" ca="1" si="122"/>
        <v>18078.081283240623</v>
      </c>
      <c r="V94" s="15">
        <f ca="1">U94/(RataPAC*Sintesi!$B$4)</f>
        <v>0.90390406416203117</v>
      </c>
      <c r="X94">
        <f t="shared" ca="1" si="87"/>
        <v>46.089685629267599</v>
      </c>
      <c r="Y94" s="5">
        <f t="shared" ca="1" si="106"/>
        <v>0</v>
      </c>
      <c r="Z94">
        <f t="shared" ca="1" si="123"/>
        <v>0</v>
      </c>
      <c r="AA94">
        <f t="shared" ca="1" si="124"/>
        <v>636</v>
      </c>
      <c r="AB94" s="3">
        <f t="shared" ca="1" si="125"/>
        <v>29804.489634357204</v>
      </c>
      <c r="AC94" s="3">
        <f t="shared" ca="1" si="126"/>
        <v>19341.358226497148</v>
      </c>
      <c r="AD94" s="15">
        <f ca="1">AC94/(RataPAC*Sintesi!$B$4)</f>
        <v>0.96706791132485737</v>
      </c>
      <c r="AF94">
        <f t="shared" ca="1" si="88"/>
        <v>42.134399999999999</v>
      </c>
      <c r="AG94" s="5">
        <f t="shared" ca="1" si="107"/>
        <v>0</v>
      </c>
      <c r="AH94">
        <f t="shared" ca="1" si="127"/>
        <v>0</v>
      </c>
      <c r="AI94">
        <f t="shared" ca="1" si="128"/>
        <v>793</v>
      </c>
      <c r="AJ94" s="3">
        <f t="shared" ca="1" si="129"/>
        <v>34638.3986</v>
      </c>
      <c r="AK94" s="3">
        <f t="shared" ca="1" si="130"/>
        <v>19407.166802036867</v>
      </c>
      <c r="AL94" s="15">
        <f ca="1">AK94/(RataPAC*Sintesi!$B$4)</f>
        <v>0.9703583401018433</v>
      </c>
      <c r="AN94">
        <f t="shared" ca="1" si="89"/>
        <v>29.5547</v>
      </c>
      <c r="AO94" s="5">
        <f t="shared" ca="1" si="108"/>
        <v>0</v>
      </c>
      <c r="AP94">
        <f t="shared" ca="1" si="131"/>
        <v>0</v>
      </c>
      <c r="AQ94">
        <f t="shared" ca="1" si="132"/>
        <v>955</v>
      </c>
      <c r="AR94" s="3">
        <f t="shared" ca="1" si="133"/>
        <v>29479.035499999998</v>
      </c>
      <c r="AS94" s="3">
        <f t="shared" ca="1" si="134"/>
        <v>19448.483646606866</v>
      </c>
      <c r="AT94" s="15">
        <f ca="1">AS94/(RataPAC*Sintesi!$B$4)</f>
        <v>0.97242418233034333</v>
      </c>
      <c r="AW94" s="3">
        <f t="shared" ca="1" si="109"/>
        <v>0</v>
      </c>
      <c r="AX94" s="5">
        <f t="shared" ca="1" si="135"/>
        <v>96962.092454679369</v>
      </c>
      <c r="AY94" s="5">
        <f t="shared" ca="1" si="110"/>
        <v>158226.75434937424</v>
      </c>
      <c r="AZ94" s="5">
        <f t="shared" ca="1" si="136"/>
        <v>61264.661894694873</v>
      </c>
      <c r="BB94" s="16">
        <f t="shared" ca="1" si="111"/>
        <v>41852</v>
      </c>
      <c r="BC94" s="5">
        <f t="shared" ca="1" si="112"/>
        <v>0</v>
      </c>
      <c r="BG94" s="45">
        <f t="shared" ca="1" si="90"/>
        <v>0</v>
      </c>
      <c r="BH94" s="45">
        <f t="shared" ca="1" si="91"/>
        <v>0</v>
      </c>
      <c r="BI94" s="45">
        <f t="shared" ca="1" si="92"/>
        <v>0</v>
      </c>
      <c r="BJ94" s="45">
        <f t="shared" ca="1" si="93"/>
        <v>0</v>
      </c>
      <c r="BK94" s="45">
        <f t="shared" ca="1" si="94"/>
        <v>0</v>
      </c>
      <c r="BM94">
        <f t="shared" ca="1" si="95"/>
        <v>5</v>
      </c>
      <c r="BN94">
        <f t="shared" ca="1" si="96"/>
        <v>5</v>
      </c>
      <c r="BO94">
        <f t="shared" ca="1" si="97"/>
        <v>5</v>
      </c>
      <c r="BP94">
        <f t="shared" ca="1" si="98"/>
        <v>5</v>
      </c>
      <c r="BQ94">
        <f t="shared" ca="1" si="99"/>
        <v>5</v>
      </c>
      <c r="BS94">
        <f t="shared" ca="1" si="113"/>
        <v>25</v>
      </c>
      <c r="BV94" s="45">
        <f t="shared" ca="1" si="100"/>
        <v>5312.9075453206897</v>
      </c>
      <c r="BW94" s="45">
        <f t="shared" ca="1" si="114"/>
        <v>163539.66189469493</v>
      </c>
      <c r="BX94" s="15">
        <f t="shared" ca="1" si="115"/>
        <v>3.9190854503120764E-2</v>
      </c>
    </row>
    <row r="95" spans="1:76" x14ac:dyDescent="0.25">
      <c r="A95" s="38">
        <f t="shared" si="116"/>
        <v>95</v>
      </c>
      <c r="B95">
        <f t="shared" si="117"/>
        <v>92</v>
      </c>
      <c r="C95" t="str">
        <f t="shared" ca="1" si="84"/>
        <v>01/09/2014</v>
      </c>
      <c r="D95" s="3">
        <f t="shared" si="101"/>
        <v>38333.333333333336</v>
      </c>
      <c r="F95">
        <f t="shared" ca="1" si="85"/>
        <v>105.19374180961501</v>
      </c>
      <c r="G95" s="5">
        <f t="shared" ca="1" si="102"/>
        <v>0</v>
      </c>
      <c r="H95">
        <f t="shared" ca="1" si="137"/>
        <v>0</v>
      </c>
      <c r="I95">
        <f t="shared" ca="1" si="138"/>
        <v>260</v>
      </c>
      <c r="J95" s="3">
        <f t="shared" ca="1" si="139"/>
        <v>27156.671530031159</v>
      </c>
      <c r="K95" s="3">
        <f t="shared" ca="1" si="118"/>
        <v>18412.002496297839</v>
      </c>
      <c r="L95" s="15">
        <f ca="1">K95/(RataPAC*Sintesi!$B$4)</f>
        <v>0.92060012481489195</v>
      </c>
      <c r="M95" s="13" t="e">
        <f t="shared" ca="1" si="103"/>
        <v>#DIV/0!</v>
      </c>
      <c r="N95" s="25" t="e">
        <f t="shared" ca="1" si="104"/>
        <v>#DIV/0!</v>
      </c>
      <c r="P95">
        <f t="shared" ca="1" si="86"/>
        <v>138.406208780963</v>
      </c>
      <c r="Q95" s="5">
        <f t="shared" ca="1" si="105"/>
        <v>0</v>
      </c>
      <c r="R95">
        <f t="shared" ca="1" si="119"/>
        <v>0</v>
      </c>
      <c r="S95">
        <f t="shared" ca="1" si="120"/>
        <v>267</v>
      </c>
      <c r="T95" s="3">
        <f t="shared" ca="1" si="121"/>
        <v>37420.725093633788</v>
      </c>
      <c r="U95" s="3">
        <f t="shared" ca="1" si="122"/>
        <v>18078.081283240623</v>
      </c>
      <c r="V95" s="15">
        <f ca="1">U95/(RataPAC*Sintesi!$B$4)</f>
        <v>0.90390406416203117</v>
      </c>
      <c r="X95">
        <f t="shared" ca="1" si="87"/>
        <v>46.862405085467302</v>
      </c>
      <c r="Y95" s="5">
        <f t="shared" ca="1" si="106"/>
        <v>0</v>
      </c>
      <c r="Z95">
        <f t="shared" ca="1" si="123"/>
        <v>0</v>
      </c>
      <c r="AA95">
        <f t="shared" ca="1" si="124"/>
        <v>636</v>
      </c>
      <c r="AB95" s="3">
        <f t="shared" ca="1" si="125"/>
        <v>27707.383796375863</v>
      </c>
      <c r="AC95" s="3">
        <f t="shared" ca="1" si="126"/>
        <v>19341.358226497148</v>
      </c>
      <c r="AD95" s="15">
        <f ca="1">AC95/(RataPAC*Sintesi!$B$4)</f>
        <v>0.96706791132485737</v>
      </c>
      <c r="AF95">
        <f t="shared" ca="1" si="88"/>
        <v>43.680199999999999</v>
      </c>
      <c r="AG95" s="5">
        <f t="shared" ca="1" si="107"/>
        <v>0</v>
      </c>
      <c r="AH95">
        <f t="shared" ca="1" si="127"/>
        <v>0</v>
      </c>
      <c r="AI95">
        <f t="shared" ca="1" si="128"/>
        <v>793</v>
      </c>
      <c r="AJ95" s="3">
        <f t="shared" ca="1" si="129"/>
        <v>33868.950700000001</v>
      </c>
      <c r="AK95" s="3">
        <f t="shared" ca="1" si="130"/>
        <v>19407.166802036867</v>
      </c>
      <c r="AL95" s="15">
        <f ca="1">AK95/(RataPAC*Sintesi!$B$4)</f>
        <v>0.9703583401018433</v>
      </c>
      <c r="AN95">
        <f t="shared" ca="1" si="89"/>
        <v>30.868099999999998</v>
      </c>
      <c r="AO95" s="5">
        <f t="shared" ca="1" si="108"/>
        <v>0</v>
      </c>
      <c r="AP95">
        <f t="shared" ca="1" si="131"/>
        <v>0</v>
      </c>
      <c r="AQ95">
        <f t="shared" ca="1" si="132"/>
        <v>955</v>
      </c>
      <c r="AR95" s="3">
        <f t="shared" ca="1" si="133"/>
        <v>29318.309000000001</v>
      </c>
      <c r="AS95" s="3">
        <f t="shared" ca="1" si="134"/>
        <v>19448.483646606866</v>
      </c>
      <c r="AT95" s="15">
        <f ca="1">AS95/(RataPAC*Sintesi!$B$4)</f>
        <v>0.97242418233034333</v>
      </c>
      <c r="AW95" s="3">
        <f t="shared" ca="1" si="109"/>
        <v>0</v>
      </c>
      <c r="AX95" s="5">
        <f t="shared" ca="1" si="135"/>
        <v>96987.092454679369</v>
      </c>
      <c r="AY95" s="5">
        <f t="shared" ca="1" si="110"/>
        <v>155472.04012004082</v>
      </c>
      <c r="AZ95" s="5">
        <f t="shared" ca="1" si="136"/>
        <v>58484.947665361455</v>
      </c>
      <c r="BB95" s="16">
        <f t="shared" ca="1" si="111"/>
        <v>41883</v>
      </c>
      <c r="BC95" s="5">
        <f t="shared" ca="1" si="112"/>
        <v>0</v>
      </c>
      <c r="BG95" s="45">
        <f t="shared" ca="1" si="90"/>
        <v>0</v>
      </c>
      <c r="BH95" s="45">
        <f t="shared" ca="1" si="91"/>
        <v>0</v>
      </c>
      <c r="BI95" s="45">
        <f t="shared" ca="1" si="92"/>
        <v>0</v>
      </c>
      <c r="BJ95" s="45">
        <f t="shared" ca="1" si="93"/>
        <v>0</v>
      </c>
      <c r="BK95" s="45">
        <f t="shared" ca="1" si="94"/>
        <v>0</v>
      </c>
      <c r="BM95">
        <f t="shared" ca="1" si="95"/>
        <v>5</v>
      </c>
      <c r="BN95">
        <f t="shared" ca="1" si="96"/>
        <v>5</v>
      </c>
      <c r="BO95">
        <f t="shared" ca="1" si="97"/>
        <v>5</v>
      </c>
      <c r="BP95">
        <f t="shared" ca="1" si="98"/>
        <v>5</v>
      </c>
      <c r="BQ95">
        <f t="shared" ca="1" si="99"/>
        <v>5</v>
      </c>
      <c r="BS95">
        <f t="shared" ca="1" si="113"/>
        <v>25</v>
      </c>
      <c r="BV95" s="45">
        <f t="shared" ca="1" si="100"/>
        <v>5312.9075453206897</v>
      </c>
      <c r="BW95" s="45">
        <f t="shared" ca="1" si="114"/>
        <v>160784.94766536151</v>
      </c>
      <c r="BX95" s="15">
        <f t="shared" ca="1" si="115"/>
        <v>-1.684431897081462E-2</v>
      </c>
    </row>
    <row r="96" spans="1:76" x14ac:dyDescent="0.25">
      <c r="A96" s="38">
        <f t="shared" si="116"/>
        <v>96</v>
      </c>
      <c r="B96">
        <f t="shared" si="117"/>
        <v>93</v>
      </c>
      <c r="C96" t="str">
        <f t="shared" ca="1" si="84"/>
        <v>01/10/2014</v>
      </c>
      <c r="D96" s="3">
        <f t="shared" si="101"/>
        <v>38750</v>
      </c>
      <c r="F96">
        <f t="shared" ca="1" si="85"/>
        <v>104.44873665396599</v>
      </c>
      <c r="G96" s="5">
        <f t="shared" ca="1" si="102"/>
        <v>0</v>
      </c>
      <c r="H96">
        <f t="shared" ca="1" si="137"/>
        <v>0</v>
      </c>
      <c r="I96">
        <f t="shared" ca="1" si="138"/>
        <v>260</v>
      </c>
      <c r="J96" s="3">
        <f t="shared" ca="1" si="139"/>
        <v>26884.65051399374</v>
      </c>
      <c r="K96" s="3">
        <f t="shared" ca="1" si="118"/>
        <v>18412.002496297839</v>
      </c>
      <c r="L96" s="15">
        <f ca="1">K96/(RataPAC*Sintesi!$B$4)</f>
        <v>0.92060012481489195</v>
      </c>
      <c r="M96" s="13" t="e">
        <f t="shared" ca="1" si="103"/>
        <v>#DIV/0!</v>
      </c>
      <c r="N96" s="25" t="e">
        <f t="shared" ca="1" si="104"/>
        <v>#DIV/0!</v>
      </c>
      <c r="P96">
        <f t="shared" ca="1" si="86"/>
        <v>140.15252844057599</v>
      </c>
      <c r="Q96" s="5">
        <f t="shared" ca="1" si="105"/>
        <v>0</v>
      </c>
      <c r="R96">
        <f t="shared" ca="1" si="119"/>
        <v>0</v>
      </c>
      <c r="S96">
        <f t="shared" ca="1" si="120"/>
        <v>267</v>
      </c>
      <c r="T96" s="3">
        <f t="shared" ca="1" si="121"/>
        <v>39033.88276174631</v>
      </c>
      <c r="U96" s="3">
        <f t="shared" ca="1" si="122"/>
        <v>18078.081283240623</v>
      </c>
      <c r="V96" s="15">
        <f ca="1">U96/(RataPAC*Sintesi!$B$4)</f>
        <v>0.90390406416203117</v>
      </c>
      <c r="X96">
        <f t="shared" ca="1" si="87"/>
        <v>43.565068862226198</v>
      </c>
      <c r="Y96" s="5">
        <f t="shared" ca="1" si="106"/>
        <v>0</v>
      </c>
      <c r="Z96">
        <f t="shared" ca="1" si="123"/>
        <v>0</v>
      </c>
      <c r="AA96">
        <f t="shared" ca="1" si="124"/>
        <v>636</v>
      </c>
      <c r="AB96" s="3">
        <f t="shared" ca="1" si="125"/>
        <v>28308.091526016993</v>
      </c>
      <c r="AC96" s="3">
        <f t="shared" ca="1" si="126"/>
        <v>19341.358226497148</v>
      </c>
      <c r="AD96" s="15">
        <f ca="1">AC96/(RataPAC*Sintesi!$B$4)</f>
        <v>0.96706791132485737</v>
      </c>
      <c r="AF96">
        <f t="shared" ca="1" si="88"/>
        <v>42.709899999999998</v>
      </c>
      <c r="AG96" s="5">
        <f t="shared" ca="1" si="107"/>
        <v>0</v>
      </c>
      <c r="AH96">
        <f t="shared" ca="1" si="127"/>
        <v>0</v>
      </c>
      <c r="AI96">
        <f t="shared" ca="1" si="128"/>
        <v>793</v>
      </c>
      <c r="AJ96" s="3">
        <f t="shared" ca="1" si="129"/>
        <v>33719.708100000003</v>
      </c>
      <c r="AK96" s="3">
        <f t="shared" ca="1" si="130"/>
        <v>19407.166802036867</v>
      </c>
      <c r="AL96" s="15">
        <f ca="1">AK96/(RataPAC*Sintesi!$B$4)</f>
        <v>0.9703583401018433</v>
      </c>
      <c r="AN96">
        <f t="shared" ca="1" si="89"/>
        <v>30.6998</v>
      </c>
      <c r="AO96" s="5">
        <f t="shared" ca="1" si="108"/>
        <v>0</v>
      </c>
      <c r="AP96">
        <f t="shared" ca="1" si="131"/>
        <v>0</v>
      </c>
      <c r="AQ96">
        <f t="shared" ca="1" si="132"/>
        <v>955</v>
      </c>
      <c r="AR96" s="3">
        <f t="shared" ca="1" si="133"/>
        <v>28621.445499999998</v>
      </c>
      <c r="AS96" s="3">
        <f t="shared" ca="1" si="134"/>
        <v>19448.483646606866</v>
      </c>
      <c r="AT96" s="15">
        <f ca="1">AS96/(RataPAC*Sintesi!$B$4)</f>
        <v>0.97242418233034333</v>
      </c>
      <c r="AW96" s="3">
        <f t="shared" ca="1" si="109"/>
        <v>0</v>
      </c>
      <c r="AX96" s="5">
        <f t="shared" ca="1" si="135"/>
        <v>97012.092454679369</v>
      </c>
      <c r="AY96" s="5">
        <f t="shared" ca="1" si="110"/>
        <v>156567.77840175704</v>
      </c>
      <c r="AZ96" s="5">
        <f t="shared" ca="1" si="136"/>
        <v>59555.685947077669</v>
      </c>
      <c r="BB96" s="16">
        <f t="shared" ca="1" si="111"/>
        <v>41913</v>
      </c>
      <c r="BC96" s="5">
        <f t="shared" ca="1" si="112"/>
        <v>0</v>
      </c>
      <c r="BG96" s="45">
        <f t="shared" ca="1" si="90"/>
        <v>0</v>
      </c>
      <c r="BH96" s="45">
        <f t="shared" ca="1" si="91"/>
        <v>0</v>
      </c>
      <c r="BI96" s="45">
        <f t="shared" ca="1" si="92"/>
        <v>0</v>
      </c>
      <c r="BJ96" s="45">
        <f t="shared" ca="1" si="93"/>
        <v>0</v>
      </c>
      <c r="BK96" s="45">
        <f t="shared" ca="1" si="94"/>
        <v>0</v>
      </c>
      <c r="BM96">
        <f t="shared" ca="1" si="95"/>
        <v>5</v>
      </c>
      <c r="BN96">
        <f t="shared" ca="1" si="96"/>
        <v>5</v>
      </c>
      <c r="BO96">
        <f t="shared" ca="1" si="97"/>
        <v>5</v>
      </c>
      <c r="BP96">
        <f t="shared" ca="1" si="98"/>
        <v>5</v>
      </c>
      <c r="BQ96">
        <f t="shared" ca="1" si="99"/>
        <v>5</v>
      </c>
      <c r="BS96">
        <f t="shared" ca="1" si="113"/>
        <v>25</v>
      </c>
      <c r="BV96" s="45">
        <f t="shared" ca="1" si="100"/>
        <v>5312.9075453206897</v>
      </c>
      <c r="BW96" s="45">
        <f t="shared" ca="1" si="114"/>
        <v>161880.68594707773</v>
      </c>
      <c r="BX96" s="15">
        <f t="shared" ca="1" si="115"/>
        <v>6.8149307359091083E-3</v>
      </c>
    </row>
    <row r="97" spans="1:76" x14ac:dyDescent="0.25">
      <c r="A97" s="38">
        <f t="shared" si="116"/>
        <v>97</v>
      </c>
      <c r="B97">
        <f t="shared" si="117"/>
        <v>94</v>
      </c>
      <c r="C97" t="str">
        <f t="shared" ca="1" si="84"/>
        <v>31/10/2014</v>
      </c>
      <c r="D97" s="3">
        <f t="shared" si="101"/>
        <v>39166.666666666664</v>
      </c>
      <c r="F97">
        <f t="shared" ca="1" si="85"/>
        <v>103.402501976899</v>
      </c>
      <c r="G97" s="5">
        <f t="shared" ca="1" si="102"/>
        <v>0</v>
      </c>
      <c r="H97">
        <f t="shared" ca="1" si="137"/>
        <v>0</v>
      </c>
      <c r="I97">
        <f t="shared" ca="1" si="138"/>
        <v>260</v>
      </c>
      <c r="J97" s="3">
        <f t="shared" ca="1" si="139"/>
        <v>27616.613148578741</v>
      </c>
      <c r="K97" s="3">
        <f t="shared" ca="1" si="118"/>
        <v>18412.002496297839</v>
      </c>
      <c r="L97" s="15">
        <f ca="1">K97/(RataPAC*Sintesi!$B$4)</f>
        <v>0.92060012481489195</v>
      </c>
      <c r="M97" s="13" t="e">
        <f t="shared" ca="1" si="103"/>
        <v>#DIV/0!</v>
      </c>
      <c r="N97" s="25" t="e">
        <f t="shared" ca="1" si="104"/>
        <v>#DIV/0!</v>
      </c>
      <c r="P97">
        <f t="shared" ca="1" si="86"/>
        <v>146.194317459724</v>
      </c>
      <c r="Q97" s="5">
        <f t="shared" ca="1" si="105"/>
        <v>0</v>
      </c>
      <c r="R97">
        <f t="shared" ca="1" si="119"/>
        <v>0</v>
      </c>
      <c r="S97">
        <f t="shared" ca="1" si="120"/>
        <v>267</v>
      </c>
      <c r="T97" s="3">
        <f t="shared" ca="1" si="121"/>
        <v>39919.66035673696</v>
      </c>
      <c r="U97" s="3">
        <f t="shared" ca="1" si="122"/>
        <v>18078.081283240623</v>
      </c>
      <c r="V97" s="15">
        <f ca="1">U97/(RataPAC*Sintesi!$B$4)</f>
        <v>0.90390406416203117</v>
      </c>
      <c r="X97">
        <f t="shared" ca="1" si="87"/>
        <v>44.5095778710959</v>
      </c>
      <c r="Y97" s="5">
        <f t="shared" ca="1" si="106"/>
        <v>0</v>
      </c>
      <c r="Z97">
        <f t="shared" ca="1" si="123"/>
        <v>0</v>
      </c>
      <c r="AA97">
        <f t="shared" ca="1" si="124"/>
        <v>636</v>
      </c>
      <c r="AB97" s="3">
        <f t="shared" ca="1" si="125"/>
        <v>27795.022720950637</v>
      </c>
      <c r="AC97" s="3">
        <f t="shared" ca="1" si="126"/>
        <v>19341.358226497148</v>
      </c>
      <c r="AD97" s="15">
        <f ca="1">AC97/(RataPAC*Sintesi!$B$4)</f>
        <v>0.96706791132485737</v>
      </c>
      <c r="AF97">
        <f t="shared" ca="1" si="88"/>
        <v>42.521700000000003</v>
      </c>
      <c r="AG97" s="5">
        <f t="shared" ca="1" si="107"/>
        <v>0</v>
      </c>
      <c r="AH97">
        <f t="shared" ca="1" si="127"/>
        <v>0</v>
      </c>
      <c r="AI97">
        <f t="shared" ca="1" si="128"/>
        <v>793</v>
      </c>
      <c r="AJ97" s="3">
        <f t="shared" ca="1" si="129"/>
        <v>34484.239399999999</v>
      </c>
      <c r="AK97" s="3">
        <f t="shared" ca="1" si="130"/>
        <v>19407.166802036867</v>
      </c>
      <c r="AL97" s="15">
        <f ca="1">AK97/(RataPAC*Sintesi!$B$4)</f>
        <v>0.9703583401018433</v>
      </c>
      <c r="AN97">
        <f t="shared" ca="1" si="89"/>
        <v>29.970099999999999</v>
      </c>
      <c r="AO97" s="5">
        <f t="shared" ca="1" si="108"/>
        <v>0</v>
      </c>
      <c r="AP97">
        <f t="shared" ca="1" si="131"/>
        <v>0</v>
      </c>
      <c r="AQ97">
        <f t="shared" ca="1" si="132"/>
        <v>955</v>
      </c>
      <c r="AR97" s="3">
        <f t="shared" ca="1" si="133"/>
        <v>30321.25</v>
      </c>
      <c r="AS97" s="3">
        <f t="shared" ca="1" si="134"/>
        <v>19448.483646606866</v>
      </c>
      <c r="AT97" s="15">
        <f ca="1">AS97/(RataPAC*Sintesi!$B$4)</f>
        <v>0.97242418233034333</v>
      </c>
      <c r="AW97" s="3">
        <f t="shared" ca="1" si="109"/>
        <v>0</v>
      </c>
      <c r="AX97" s="5">
        <f t="shared" ca="1" si="135"/>
        <v>97037.092454679369</v>
      </c>
      <c r="AY97" s="5">
        <f t="shared" ca="1" si="110"/>
        <v>160136.78562626633</v>
      </c>
      <c r="AZ97" s="5">
        <f t="shared" ca="1" si="136"/>
        <v>63099.693171586958</v>
      </c>
      <c r="BB97" s="16">
        <f t="shared" ca="1" si="111"/>
        <v>41943</v>
      </c>
      <c r="BC97" s="5">
        <f t="shared" ca="1" si="112"/>
        <v>0</v>
      </c>
      <c r="BG97" s="45">
        <f t="shared" ca="1" si="90"/>
        <v>0</v>
      </c>
      <c r="BH97" s="45">
        <f t="shared" ca="1" si="91"/>
        <v>0</v>
      </c>
      <c r="BI97" s="45">
        <f t="shared" ca="1" si="92"/>
        <v>0</v>
      </c>
      <c r="BJ97" s="45">
        <f t="shared" ca="1" si="93"/>
        <v>0</v>
      </c>
      <c r="BK97" s="45">
        <f t="shared" ca="1" si="94"/>
        <v>0</v>
      </c>
      <c r="BM97">
        <f t="shared" ca="1" si="95"/>
        <v>5</v>
      </c>
      <c r="BN97">
        <f t="shared" ca="1" si="96"/>
        <v>5</v>
      </c>
      <c r="BO97">
        <f t="shared" ca="1" si="97"/>
        <v>5</v>
      </c>
      <c r="BP97">
        <f t="shared" ca="1" si="98"/>
        <v>5</v>
      </c>
      <c r="BQ97">
        <f t="shared" ca="1" si="99"/>
        <v>5</v>
      </c>
      <c r="BS97">
        <f t="shared" ca="1" si="113"/>
        <v>25</v>
      </c>
      <c r="BV97" s="45">
        <f t="shared" ca="1" si="100"/>
        <v>5312.9075453206897</v>
      </c>
      <c r="BW97" s="45">
        <f t="shared" ca="1" si="114"/>
        <v>165449.69317158702</v>
      </c>
      <c r="BX97" s="15">
        <f t="shared" ca="1" si="115"/>
        <v>2.2047146660078232E-2</v>
      </c>
    </row>
    <row r="98" spans="1:76" x14ac:dyDescent="0.25">
      <c r="A98" s="38">
        <f t="shared" si="116"/>
        <v>98</v>
      </c>
      <c r="B98">
        <f t="shared" si="117"/>
        <v>95</v>
      </c>
      <c r="C98" t="str">
        <f t="shared" ca="1" si="84"/>
        <v>01/12/2014</v>
      </c>
      <c r="D98" s="3">
        <f t="shared" si="101"/>
        <v>39583.333333333328</v>
      </c>
      <c r="F98">
        <f t="shared" ca="1" si="85"/>
        <v>106.217742879149</v>
      </c>
      <c r="G98" s="5">
        <f t="shared" ca="1" si="102"/>
        <v>0</v>
      </c>
      <c r="H98">
        <f t="shared" ca="1" si="137"/>
        <v>0</v>
      </c>
      <c r="I98">
        <f t="shared" ca="1" si="138"/>
        <v>260</v>
      </c>
      <c r="J98" s="3">
        <f t="shared" ca="1" si="139"/>
        <v>27371.701037484181</v>
      </c>
      <c r="K98" s="3">
        <f t="shared" ca="1" si="118"/>
        <v>18412.002496297839</v>
      </c>
      <c r="L98" s="15">
        <f ca="1">K98/(RataPAC*Sintesi!$B$4)</f>
        <v>0.92060012481489195</v>
      </c>
      <c r="M98" s="13" t="e">
        <f t="shared" ca="1" si="103"/>
        <v>#DIV/0!</v>
      </c>
      <c r="N98" s="25" t="e">
        <f t="shared" ca="1" si="104"/>
        <v>#DIV/0!</v>
      </c>
      <c r="P98">
        <f t="shared" ca="1" si="86"/>
        <v>149.511836542086</v>
      </c>
      <c r="Q98" s="5">
        <f t="shared" ca="1" si="105"/>
        <v>0</v>
      </c>
      <c r="R98">
        <f t="shared" ca="1" si="119"/>
        <v>0</v>
      </c>
      <c r="S98">
        <f t="shared" ca="1" si="120"/>
        <v>267</v>
      </c>
      <c r="T98" s="3">
        <f t="shared" ca="1" si="121"/>
        <v>41318.948453600497</v>
      </c>
      <c r="U98" s="3">
        <f t="shared" ca="1" si="122"/>
        <v>18078.081283240623</v>
      </c>
      <c r="V98" s="15">
        <f ca="1">U98/(RataPAC*Sintesi!$B$4)</f>
        <v>0.90390406416203117</v>
      </c>
      <c r="X98">
        <f t="shared" ca="1" si="87"/>
        <v>43.702865913444398</v>
      </c>
      <c r="Y98" s="5">
        <f t="shared" ca="1" si="106"/>
        <v>0</v>
      </c>
      <c r="Z98">
        <f t="shared" ca="1" si="123"/>
        <v>0</v>
      </c>
      <c r="AA98">
        <f t="shared" ca="1" si="124"/>
        <v>636</v>
      </c>
      <c r="AB98" s="3">
        <f t="shared" ca="1" si="125"/>
        <v>27843.323680005491</v>
      </c>
      <c r="AC98" s="3">
        <f t="shared" ca="1" si="126"/>
        <v>19341.358226497148</v>
      </c>
      <c r="AD98" s="15">
        <f ca="1">AC98/(RataPAC*Sintesi!$B$4)</f>
        <v>0.96706791132485737</v>
      </c>
      <c r="AF98">
        <f t="shared" ca="1" si="88"/>
        <v>43.485799999999998</v>
      </c>
      <c r="AG98" s="5">
        <f t="shared" ca="1" si="107"/>
        <v>0</v>
      </c>
      <c r="AH98">
        <f t="shared" ca="1" si="127"/>
        <v>0</v>
      </c>
      <c r="AI98">
        <f t="shared" ca="1" si="128"/>
        <v>793</v>
      </c>
      <c r="AJ98" s="3">
        <f t="shared" ca="1" si="129"/>
        <v>34700.0147</v>
      </c>
      <c r="AK98" s="3">
        <f t="shared" ca="1" si="130"/>
        <v>19407.166802036867</v>
      </c>
      <c r="AL98" s="15">
        <f ca="1">AK98/(RataPAC*Sintesi!$B$4)</f>
        <v>0.9703583401018433</v>
      </c>
      <c r="AN98">
        <f t="shared" ca="1" si="89"/>
        <v>31.75</v>
      </c>
      <c r="AO98" s="5">
        <f t="shared" ca="1" si="108"/>
        <v>0</v>
      </c>
      <c r="AP98">
        <f t="shared" ca="1" si="131"/>
        <v>0</v>
      </c>
      <c r="AQ98">
        <f t="shared" ca="1" si="132"/>
        <v>955</v>
      </c>
      <c r="AR98" s="3">
        <f t="shared" ca="1" si="133"/>
        <v>31223.534</v>
      </c>
      <c r="AS98" s="3">
        <f t="shared" ca="1" si="134"/>
        <v>19448.483646606866</v>
      </c>
      <c r="AT98" s="15">
        <f ca="1">AS98/(RataPAC*Sintesi!$B$4)</f>
        <v>0.97242418233034333</v>
      </c>
      <c r="AW98" s="3">
        <f t="shared" ca="1" si="109"/>
        <v>0</v>
      </c>
      <c r="AX98" s="5">
        <f t="shared" ca="1" si="135"/>
        <v>97062.092454679369</v>
      </c>
      <c r="AY98" s="5">
        <f t="shared" ca="1" si="110"/>
        <v>162457.52187109017</v>
      </c>
      <c r="AZ98" s="5">
        <f t="shared" ca="1" si="136"/>
        <v>65395.4294164108</v>
      </c>
      <c r="BB98" s="16">
        <f t="shared" ca="1" si="111"/>
        <v>41974</v>
      </c>
      <c r="BC98" s="5">
        <f t="shared" ca="1" si="112"/>
        <v>0</v>
      </c>
      <c r="BG98" s="45">
        <f t="shared" ca="1" si="90"/>
        <v>0</v>
      </c>
      <c r="BH98" s="45">
        <f t="shared" ca="1" si="91"/>
        <v>0</v>
      </c>
      <c r="BI98" s="45">
        <f t="shared" ca="1" si="92"/>
        <v>0</v>
      </c>
      <c r="BJ98" s="45">
        <f t="shared" ca="1" si="93"/>
        <v>0</v>
      </c>
      <c r="BK98" s="45">
        <f t="shared" ca="1" si="94"/>
        <v>0</v>
      </c>
      <c r="BM98">
        <f t="shared" ca="1" si="95"/>
        <v>5</v>
      </c>
      <c r="BN98">
        <f t="shared" ca="1" si="96"/>
        <v>5</v>
      </c>
      <c r="BO98">
        <f t="shared" ca="1" si="97"/>
        <v>5</v>
      </c>
      <c r="BP98">
        <f t="shared" ca="1" si="98"/>
        <v>5</v>
      </c>
      <c r="BQ98">
        <f t="shared" ca="1" si="99"/>
        <v>5</v>
      </c>
      <c r="BS98">
        <f t="shared" ca="1" si="113"/>
        <v>25</v>
      </c>
      <c r="BV98" s="45">
        <f t="shared" ca="1" si="100"/>
        <v>5312.9075453206897</v>
      </c>
      <c r="BW98" s="45">
        <f t="shared" ca="1" si="114"/>
        <v>167770.42941641086</v>
      </c>
      <c r="BX98" s="15">
        <f t="shared" ca="1" si="115"/>
        <v>1.4026839218233E-2</v>
      </c>
    </row>
    <row r="99" spans="1:76" x14ac:dyDescent="0.25">
      <c r="A99" s="38">
        <f t="shared" si="116"/>
        <v>99</v>
      </c>
      <c r="B99">
        <f t="shared" si="117"/>
        <v>96</v>
      </c>
      <c r="C99" t="str">
        <f t="shared" ca="1" si="84"/>
        <v>31/12/2014</v>
      </c>
      <c r="D99" s="3">
        <f t="shared" si="101"/>
        <v>39999.999999999993</v>
      </c>
      <c r="F99">
        <f t="shared" ca="1" si="85"/>
        <v>105.275773221093</v>
      </c>
      <c r="G99" s="5">
        <f t="shared" ca="1" si="102"/>
        <v>0</v>
      </c>
      <c r="H99">
        <f t="shared" ca="1" si="137"/>
        <v>0</v>
      </c>
      <c r="I99">
        <f t="shared" ca="1" si="138"/>
        <v>260</v>
      </c>
      <c r="J99" s="3">
        <f t="shared" ca="1" si="139"/>
        <v>29356.82368419008</v>
      </c>
      <c r="K99" s="3">
        <f t="shared" ca="1" si="118"/>
        <v>18412.002496297839</v>
      </c>
      <c r="L99" s="15">
        <f ca="1">K99/(RataPAC*Sintesi!$B$4)</f>
        <v>0.92060012481489195</v>
      </c>
      <c r="M99" s="13" t="e">
        <f t="shared" ca="1" si="103"/>
        <v>#DIV/0!</v>
      </c>
      <c r="N99" s="25" t="e">
        <f t="shared" ca="1" si="104"/>
        <v>#DIV/0!</v>
      </c>
      <c r="P99">
        <f t="shared" ca="1" si="86"/>
        <v>154.752615931088</v>
      </c>
      <c r="Q99" s="5">
        <f t="shared" ca="1" si="105"/>
        <v>0</v>
      </c>
      <c r="R99">
        <f t="shared" ca="1" si="119"/>
        <v>0</v>
      </c>
      <c r="S99">
        <f t="shared" ca="1" si="120"/>
        <v>267</v>
      </c>
      <c r="T99" s="3">
        <f t="shared" ca="1" si="121"/>
        <v>43044.321019753348</v>
      </c>
      <c r="U99" s="3">
        <f t="shared" ca="1" si="122"/>
        <v>18078.081283240623</v>
      </c>
      <c r="V99" s="15">
        <f ca="1">U99/(RataPAC*Sintesi!$B$4)</f>
        <v>0.90390406416203117</v>
      </c>
      <c r="X99">
        <f t="shared" ca="1" si="87"/>
        <v>43.778810817618698</v>
      </c>
      <c r="Y99" s="5">
        <f t="shared" ca="1" si="106"/>
        <v>0</v>
      </c>
      <c r="Z99">
        <f t="shared" ca="1" si="123"/>
        <v>0</v>
      </c>
      <c r="AA99">
        <f t="shared" ca="1" si="124"/>
        <v>636</v>
      </c>
      <c r="AB99" s="3">
        <f t="shared" ca="1" si="125"/>
        <v>28381.500249745881</v>
      </c>
      <c r="AC99" s="3">
        <f t="shared" ca="1" si="126"/>
        <v>19341.358226497148</v>
      </c>
      <c r="AD99" s="15">
        <f ca="1">AC99/(RataPAC*Sintesi!$B$4)</f>
        <v>0.96706791132485737</v>
      </c>
      <c r="AF99">
        <f t="shared" ca="1" si="88"/>
        <v>43.757899999999999</v>
      </c>
      <c r="AG99" s="5">
        <f t="shared" ca="1" si="107"/>
        <v>0</v>
      </c>
      <c r="AH99">
        <f t="shared" ca="1" si="127"/>
        <v>0</v>
      </c>
      <c r="AI99">
        <f t="shared" ca="1" si="128"/>
        <v>793</v>
      </c>
      <c r="AJ99" s="3">
        <f t="shared" ca="1" si="129"/>
        <v>37159.504200000003</v>
      </c>
      <c r="AK99" s="3">
        <f t="shared" ca="1" si="130"/>
        <v>19407.166802036867</v>
      </c>
      <c r="AL99" s="15">
        <f ca="1">AK99/(RataPAC*Sintesi!$B$4)</f>
        <v>0.9703583401018433</v>
      </c>
      <c r="AN99">
        <f t="shared" ca="1" si="89"/>
        <v>32.694800000000001</v>
      </c>
      <c r="AO99" s="5">
        <f t="shared" ca="1" si="108"/>
        <v>0</v>
      </c>
      <c r="AP99">
        <f t="shared" ca="1" si="131"/>
        <v>0</v>
      </c>
      <c r="AQ99">
        <f t="shared" ca="1" si="132"/>
        <v>955</v>
      </c>
      <c r="AR99" s="3">
        <f t="shared" ca="1" si="133"/>
        <v>32692.897000000004</v>
      </c>
      <c r="AS99" s="3">
        <f t="shared" ca="1" si="134"/>
        <v>19448.483646606866</v>
      </c>
      <c r="AT99" s="15">
        <f ca="1">AS99/(RataPAC*Sintesi!$B$4)</f>
        <v>0.97242418233034333</v>
      </c>
      <c r="AW99" s="3">
        <f t="shared" ca="1" si="109"/>
        <v>0</v>
      </c>
      <c r="AX99" s="5">
        <f t="shared" ca="1" si="135"/>
        <v>97087.092454679369</v>
      </c>
      <c r="AY99" s="5">
        <f t="shared" ca="1" si="110"/>
        <v>170635.0461536893</v>
      </c>
      <c r="AZ99" s="5">
        <f t="shared" ca="1" si="136"/>
        <v>73547.95369900993</v>
      </c>
      <c r="BB99" s="16">
        <f t="shared" ca="1" si="111"/>
        <v>42004</v>
      </c>
      <c r="BC99" s="5">
        <f t="shared" ca="1" si="112"/>
        <v>0</v>
      </c>
      <c r="BG99" s="45">
        <f t="shared" ca="1" si="90"/>
        <v>0</v>
      </c>
      <c r="BH99" s="45">
        <f t="shared" ca="1" si="91"/>
        <v>0</v>
      </c>
      <c r="BI99" s="45">
        <f t="shared" ca="1" si="92"/>
        <v>0</v>
      </c>
      <c r="BJ99" s="45">
        <f t="shared" ca="1" si="93"/>
        <v>0</v>
      </c>
      <c r="BK99" s="45">
        <f t="shared" ca="1" si="94"/>
        <v>0</v>
      </c>
      <c r="BM99">
        <f t="shared" ca="1" si="95"/>
        <v>5</v>
      </c>
      <c r="BN99">
        <f t="shared" ca="1" si="96"/>
        <v>5</v>
      </c>
      <c r="BO99">
        <f t="shared" ca="1" si="97"/>
        <v>5</v>
      </c>
      <c r="BP99">
        <f t="shared" ca="1" si="98"/>
        <v>5</v>
      </c>
      <c r="BQ99">
        <f t="shared" ca="1" si="99"/>
        <v>5</v>
      </c>
      <c r="BS99">
        <f t="shared" ca="1" si="113"/>
        <v>25</v>
      </c>
      <c r="BV99" s="45">
        <f t="shared" ca="1" si="100"/>
        <v>5312.9075453206897</v>
      </c>
      <c r="BW99" s="45">
        <f t="shared" ca="1" si="114"/>
        <v>175947.95369900999</v>
      </c>
      <c r="BX99" s="15">
        <f t="shared" ca="1" si="115"/>
        <v>4.8742345781939145E-2</v>
      </c>
    </row>
    <row r="100" spans="1:76" x14ac:dyDescent="0.25">
      <c r="A100" s="38">
        <f t="shared" si="116"/>
        <v>100</v>
      </c>
      <c r="B100">
        <f t="shared" si="117"/>
        <v>97</v>
      </c>
      <c r="C100" t="str">
        <f t="shared" ref="C100:C125" ca="1" si="140">INDIRECT(FoglioDati&amp;C$1&amp;$A100)</f>
        <v>30/01/2015</v>
      </c>
      <c r="D100" s="3">
        <f t="shared" si="101"/>
        <v>40416.666666666657</v>
      </c>
      <c r="F100">
        <f t="shared" ref="F100:F125" ca="1" si="141">INDIRECT(FoglioDati&amp;F$1&amp;$A100)</f>
        <v>112.910860323808</v>
      </c>
      <c r="G100" s="5">
        <f t="shared" ca="1" si="102"/>
        <v>0</v>
      </c>
      <c r="H100">
        <f t="shared" ca="1" si="137"/>
        <v>0</v>
      </c>
      <c r="I100">
        <f t="shared" ca="1" si="138"/>
        <v>260</v>
      </c>
      <c r="J100" s="3">
        <f t="shared" ca="1" si="139"/>
        <v>31387.206272748303</v>
      </c>
      <c r="K100" s="3">
        <f t="shared" ca="1" si="118"/>
        <v>18412.002496297839</v>
      </c>
      <c r="L100" s="15">
        <f ca="1">K100/(RataPAC*Sintesi!$B$4)</f>
        <v>0.92060012481489195</v>
      </c>
      <c r="M100" s="13" t="e">
        <f t="shared" ca="1" si="103"/>
        <v>#DIV/0!</v>
      </c>
      <c r="N100" s="25" t="e">
        <f t="shared" ca="1" si="104"/>
        <v>#DIV/0!</v>
      </c>
      <c r="P100">
        <f t="shared" ref="P100:P125" ca="1" si="142">INDIRECT(FoglioDati&amp;P$1&amp;$A100)</f>
        <v>161.214685467241</v>
      </c>
      <c r="Q100" s="5">
        <f t="shared" ca="1" si="105"/>
        <v>0</v>
      </c>
      <c r="R100">
        <f t="shared" ca="1" si="119"/>
        <v>0</v>
      </c>
      <c r="S100">
        <f t="shared" ca="1" si="120"/>
        <v>267</v>
      </c>
      <c r="T100" s="3">
        <f t="shared" ca="1" si="121"/>
        <v>45807.185860069985</v>
      </c>
      <c r="U100" s="3">
        <f t="shared" ca="1" si="122"/>
        <v>18078.081283240623</v>
      </c>
      <c r="V100" s="15">
        <f ca="1">U100/(RataPAC*Sintesi!$B$4)</f>
        <v>0.90390406416203117</v>
      </c>
      <c r="X100">
        <f t="shared" ref="X100:X125" ca="1" si="143">INDIRECT(FoglioDati&amp;X$1&amp;$A100)</f>
        <v>44.625000392682203</v>
      </c>
      <c r="Y100" s="5">
        <f t="shared" ca="1" si="106"/>
        <v>0</v>
      </c>
      <c r="Z100">
        <f t="shared" ca="1" si="123"/>
        <v>0</v>
      </c>
      <c r="AA100">
        <f t="shared" ca="1" si="124"/>
        <v>636</v>
      </c>
      <c r="AB100" s="3">
        <f t="shared" ca="1" si="125"/>
        <v>28897.737864356615</v>
      </c>
      <c r="AC100" s="3">
        <f t="shared" ca="1" si="126"/>
        <v>19341.358226497148</v>
      </c>
      <c r="AD100" s="15">
        <f ca="1">AC100/(RataPAC*Sintesi!$B$4)</f>
        <v>0.96706791132485737</v>
      </c>
      <c r="AF100">
        <f t="shared" ref="AF100:AF125" ca="1" si="144">INDIRECT(FoglioDati&amp;AF$1&amp;$A100)</f>
        <v>46.859400000000001</v>
      </c>
      <c r="AG100" s="5">
        <f t="shared" ca="1" si="107"/>
        <v>0</v>
      </c>
      <c r="AH100">
        <f t="shared" ca="1" si="127"/>
        <v>0</v>
      </c>
      <c r="AI100">
        <f t="shared" ca="1" si="128"/>
        <v>793</v>
      </c>
      <c r="AJ100" s="3">
        <f t="shared" ca="1" si="129"/>
        <v>40284.796499999997</v>
      </c>
      <c r="AK100" s="3">
        <f t="shared" ca="1" si="130"/>
        <v>19407.166802036867</v>
      </c>
      <c r="AL100" s="15">
        <f ca="1">AK100/(RataPAC*Sintesi!$B$4)</f>
        <v>0.9703583401018433</v>
      </c>
      <c r="AN100">
        <f t="shared" ref="AN100:AN125" ca="1" si="145">INDIRECT(FoglioDati&amp;AN$1&amp;$A100)</f>
        <v>34.233400000000003</v>
      </c>
      <c r="AO100" s="5">
        <f t="shared" ca="1" si="108"/>
        <v>0</v>
      </c>
      <c r="AP100">
        <f t="shared" ca="1" si="131"/>
        <v>0</v>
      </c>
      <c r="AQ100">
        <f t="shared" ca="1" si="132"/>
        <v>955</v>
      </c>
      <c r="AR100" s="3">
        <f t="shared" ca="1" si="133"/>
        <v>35289.733</v>
      </c>
      <c r="AS100" s="3">
        <f t="shared" ca="1" si="134"/>
        <v>19448.483646606866</v>
      </c>
      <c r="AT100" s="15">
        <f ca="1">AS100/(RataPAC*Sintesi!$B$4)</f>
        <v>0.97242418233034333</v>
      </c>
      <c r="AW100" s="3">
        <f t="shared" ca="1" si="109"/>
        <v>0</v>
      </c>
      <c r="AX100" s="5">
        <f t="shared" ca="1" si="135"/>
        <v>97112.092454679369</v>
      </c>
      <c r="AY100" s="5">
        <f t="shared" ca="1" si="110"/>
        <v>181666.6594971749</v>
      </c>
      <c r="AZ100" s="5">
        <f t="shared" ca="1" si="136"/>
        <v>84554.567042495531</v>
      </c>
      <c r="BB100" s="16">
        <f t="shared" ca="1" si="111"/>
        <v>42034</v>
      </c>
      <c r="BC100" s="5">
        <f t="shared" ca="1" si="112"/>
        <v>0</v>
      </c>
      <c r="BG100" s="45">
        <f t="shared" ref="BG100:BG124" ca="1" si="146">H100*F100*Comm_Perc</f>
        <v>0</v>
      </c>
      <c r="BH100" s="45">
        <f t="shared" ref="BH100:BH124" ca="1" si="147">P100*R100*Comm_Perc</f>
        <v>0</v>
      </c>
      <c r="BI100" s="45">
        <f t="shared" ref="BI100:BI124" ca="1" si="148">X100*Z100*Comm_Perc</f>
        <v>0</v>
      </c>
      <c r="BJ100" s="45">
        <f t="shared" ref="BJ100:BJ124" ca="1" si="149">AF100*AH100*Comm_Perc</f>
        <v>0</v>
      </c>
      <c r="BK100" s="45">
        <f t="shared" ref="BK100:BK124" ca="1" si="150">AN100*AP100*Comm_Perc</f>
        <v>0</v>
      </c>
      <c r="BM100">
        <f t="shared" ref="BM100:BM124" ca="1" si="151">IF(BG100&lt;Comm_Min,Comm_Min,IF(BG100&gt;Comm_MAX,Comm_MAX,BG100))</f>
        <v>5</v>
      </c>
      <c r="BN100">
        <f t="shared" ref="BN100:BN124" ca="1" si="152">IF(BH100&lt;Comm_Min,Comm_Min,IF(BH100&gt;Comm_MAX,Comm_MAX,BH100))</f>
        <v>5</v>
      </c>
      <c r="BO100">
        <f t="shared" ref="BO100:BO124" ca="1" si="153">IF(BI100&lt;Comm_Min,Comm_Min,IF(BI100&gt;Comm_MAX,Comm_MAX,BI100))</f>
        <v>5</v>
      </c>
      <c r="BP100">
        <f t="shared" ref="BP100:BP124" ca="1" si="154">IF(BJ100&lt;Comm_Min,Comm_Min,IF(BJ100&gt;Comm_MAX,Comm_MAX,BJ100))</f>
        <v>5</v>
      </c>
      <c r="BQ100">
        <f t="shared" ref="BQ100:BQ124" ca="1" si="155">IF(BK100&lt;Comm_Min,Comm_Min,IF(BK100&gt;Comm_MAX,Comm_MAX,BK100))</f>
        <v>5</v>
      </c>
      <c r="BS100">
        <f t="shared" ca="1" si="113"/>
        <v>25</v>
      </c>
      <c r="BV100" s="45">
        <f t="shared" ref="BV100:BV124" ca="1" si="156">BV99*rend_monetario/12+BV99-AW100</f>
        <v>5312.9075453206897</v>
      </c>
      <c r="BW100" s="45">
        <f t="shared" ca="1" si="114"/>
        <v>186979.56704249559</v>
      </c>
      <c r="BX100" s="15">
        <f t="shared" ca="1" si="115"/>
        <v>6.2698162221068721E-2</v>
      </c>
    </row>
    <row r="101" spans="1:76" x14ac:dyDescent="0.25">
      <c r="A101" s="38">
        <f t="shared" si="116"/>
        <v>101</v>
      </c>
      <c r="B101">
        <f t="shared" si="117"/>
        <v>98</v>
      </c>
      <c r="C101" t="str">
        <f t="shared" ca="1" si="140"/>
        <v>27/02/2015</v>
      </c>
      <c r="D101" s="3">
        <f t="shared" ref="D101:D124" si="157">D100*rend_mensile+D100+RataETF</f>
        <v>40833.333333333321</v>
      </c>
      <c r="F101">
        <f t="shared" ca="1" si="141"/>
        <v>120.72002412595501</v>
      </c>
      <c r="G101" s="5">
        <f t="shared" ref="G101:G125" ca="1" si="158">IF(OR(L100&gt;=1,$B101&gt;N_RATE,N_MERCATI&lt;F$2),0,RataETF)</f>
        <v>0</v>
      </c>
      <c r="H101">
        <f t="shared" ca="1" si="137"/>
        <v>0</v>
      </c>
      <c r="I101">
        <f t="shared" ca="1" si="138"/>
        <v>260</v>
      </c>
      <c r="J101" s="3">
        <f t="shared" ca="1" si="139"/>
        <v>32014.835839844258</v>
      </c>
      <c r="K101" s="3">
        <f t="shared" ca="1" si="118"/>
        <v>18412.002496297839</v>
      </c>
      <c r="L101" s="15">
        <f ca="1">K101/(RataPAC*Sintesi!$B$4)</f>
        <v>0.92060012481489195</v>
      </c>
      <c r="M101" s="13" t="e">
        <f t="shared" ca="1" si="103"/>
        <v>#DIV/0!</v>
      </c>
      <c r="N101" s="25" t="e">
        <f t="shared" ca="1" si="104"/>
        <v>#DIV/0!</v>
      </c>
      <c r="P101">
        <f t="shared" ca="1" si="142"/>
        <v>171.56249385794001</v>
      </c>
      <c r="Q101" s="5">
        <f t="shared" ref="Q101:Q125" ca="1" si="159">IF(OR(V100&gt;=1,$B101&gt;N_RATE,N_MERCATI&lt;P$2),0,RataETF)</f>
        <v>0</v>
      </c>
      <c r="R101">
        <f t="shared" ca="1" si="119"/>
        <v>0</v>
      </c>
      <c r="S101">
        <f t="shared" ca="1" si="120"/>
        <v>267</v>
      </c>
      <c r="T101" s="3">
        <f t="shared" ca="1" si="121"/>
        <v>46872.734817207638</v>
      </c>
      <c r="U101" s="3">
        <f t="shared" ca="1" si="122"/>
        <v>18078.081283240623</v>
      </c>
      <c r="V101" s="15">
        <f ca="1">U101/(RataPAC*Sintesi!$B$4)</f>
        <v>0.90390406416203117</v>
      </c>
      <c r="X101">
        <f t="shared" ca="1" si="143"/>
        <v>45.436694755277699</v>
      </c>
      <c r="Y101" s="5">
        <f t="shared" ref="Y101:Y125" ca="1" si="160">IF(OR(AD100&gt;=1,$B101&gt;N_RATE,N_MERCATI&lt;X$2),0,RataETF)</f>
        <v>0</v>
      </c>
      <c r="Z101">
        <f t="shared" ca="1" si="123"/>
        <v>0</v>
      </c>
      <c r="AA101">
        <f t="shared" ca="1" si="124"/>
        <v>636</v>
      </c>
      <c r="AB101" s="3">
        <f t="shared" ca="1" si="125"/>
        <v>29224.820454456858</v>
      </c>
      <c r="AC101" s="3">
        <f t="shared" ca="1" si="126"/>
        <v>19341.358226497148</v>
      </c>
      <c r="AD101" s="15">
        <f ca="1">AC101/(RataPAC*Sintesi!$B$4)</f>
        <v>0.96706791132485737</v>
      </c>
      <c r="AF101">
        <f t="shared" ca="1" si="144"/>
        <v>50.8005</v>
      </c>
      <c r="AG101" s="5">
        <f t="shared" ref="AG101:AG125" ca="1" si="161">IF(OR(AL100&gt;=1,$B101&gt;N_RATE,N_MERCATI&lt;AF$2),0,RataETF)</f>
        <v>0</v>
      </c>
      <c r="AH101">
        <f t="shared" ca="1" si="127"/>
        <v>0</v>
      </c>
      <c r="AI101">
        <f t="shared" ca="1" si="128"/>
        <v>793</v>
      </c>
      <c r="AJ101" s="3">
        <f t="shared" ca="1" si="129"/>
        <v>40926.333500000001</v>
      </c>
      <c r="AK101" s="3">
        <f t="shared" ca="1" si="130"/>
        <v>19407.166802036867</v>
      </c>
      <c r="AL101" s="15">
        <f ca="1">AK101/(RataPAC*Sintesi!$B$4)</f>
        <v>0.9703583401018433</v>
      </c>
      <c r="AN101">
        <f t="shared" ca="1" si="145"/>
        <v>36.952599999999997</v>
      </c>
      <c r="AO101" s="5">
        <f t="shared" ref="AO101:AO125" ca="1" si="162">IF(OR(AT100&gt;=1,$B101&gt;N_RATE,N_MERCATI&lt;AN$2),0,RataETF)</f>
        <v>0</v>
      </c>
      <c r="AP101">
        <f t="shared" ca="1" si="131"/>
        <v>0</v>
      </c>
      <c r="AQ101">
        <f t="shared" ca="1" si="132"/>
        <v>955</v>
      </c>
      <c r="AR101" s="3">
        <f t="shared" ca="1" si="133"/>
        <v>35763.031000000003</v>
      </c>
      <c r="AS101" s="3">
        <f t="shared" ca="1" si="134"/>
        <v>19448.483646606866</v>
      </c>
      <c r="AT101" s="15">
        <f ca="1">AS101/(RataPAC*Sintesi!$B$4)</f>
        <v>0.97242418233034333</v>
      </c>
      <c r="AW101" s="3">
        <f t="shared" ca="1" si="109"/>
        <v>0</v>
      </c>
      <c r="AX101" s="5">
        <f t="shared" ca="1" si="135"/>
        <v>97137.092454679369</v>
      </c>
      <c r="AY101" s="5">
        <f t="shared" ca="1" si="110"/>
        <v>184801.75561150874</v>
      </c>
      <c r="AZ101" s="5">
        <f t="shared" ca="1" si="136"/>
        <v>87664.663156829367</v>
      </c>
      <c r="BB101" s="16">
        <f t="shared" ca="1" si="111"/>
        <v>42062</v>
      </c>
      <c r="BC101" s="5">
        <f t="shared" ca="1" si="112"/>
        <v>0</v>
      </c>
      <c r="BG101" s="45">
        <f t="shared" ca="1" si="146"/>
        <v>0</v>
      </c>
      <c r="BH101" s="45">
        <f t="shared" ca="1" si="147"/>
        <v>0</v>
      </c>
      <c r="BI101" s="45">
        <f t="shared" ca="1" si="148"/>
        <v>0</v>
      </c>
      <c r="BJ101" s="45">
        <f t="shared" ca="1" si="149"/>
        <v>0</v>
      </c>
      <c r="BK101" s="45">
        <f t="shared" ca="1" si="150"/>
        <v>0</v>
      </c>
      <c r="BM101">
        <f t="shared" ca="1" si="151"/>
        <v>5</v>
      </c>
      <c r="BN101">
        <f t="shared" ca="1" si="152"/>
        <v>5</v>
      </c>
      <c r="BO101">
        <f t="shared" ca="1" si="153"/>
        <v>5</v>
      </c>
      <c r="BP101">
        <f t="shared" ca="1" si="154"/>
        <v>5</v>
      </c>
      <c r="BQ101">
        <f t="shared" ca="1" si="155"/>
        <v>5</v>
      </c>
      <c r="BS101">
        <f t="shared" ca="1" si="113"/>
        <v>25</v>
      </c>
      <c r="BV101" s="45">
        <f t="shared" ca="1" si="156"/>
        <v>5312.9075453206897</v>
      </c>
      <c r="BW101" s="45">
        <f t="shared" ca="1" si="114"/>
        <v>190114.66315682943</v>
      </c>
      <c r="BX101" s="15">
        <f t="shared" ca="1" si="115"/>
        <v>1.6767051950768996E-2</v>
      </c>
    </row>
    <row r="102" spans="1:76" x14ac:dyDescent="0.25">
      <c r="A102" s="38">
        <f t="shared" si="116"/>
        <v>102</v>
      </c>
      <c r="B102">
        <f t="shared" si="117"/>
        <v>99</v>
      </c>
      <c r="C102" t="str">
        <f t="shared" ca="1" si="140"/>
        <v>01/04/2015</v>
      </c>
      <c r="D102" s="3">
        <f t="shared" si="157"/>
        <v>41249.999999999985</v>
      </c>
      <c r="F102">
        <f t="shared" ca="1" si="141"/>
        <v>123.133983999401</v>
      </c>
      <c r="G102" s="5">
        <f t="shared" ca="1" si="158"/>
        <v>0</v>
      </c>
      <c r="H102">
        <f t="shared" ca="1" si="137"/>
        <v>0</v>
      </c>
      <c r="I102">
        <f t="shared" ca="1" si="138"/>
        <v>260</v>
      </c>
      <c r="J102" s="3">
        <f t="shared" ca="1" si="139"/>
        <v>31921.428522090118</v>
      </c>
      <c r="K102" s="3">
        <f t="shared" ca="1" si="118"/>
        <v>18412.002496297839</v>
      </c>
      <c r="L102" s="15">
        <f ca="1">K102/(RataPAC*Sintesi!$B$4)</f>
        <v>0.92060012481489195</v>
      </c>
      <c r="M102" s="13" t="e">
        <f t="shared" ca="1" si="103"/>
        <v>#DIV/0!</v>
      </c>
      <c r="N102" s="25" t="e">
        <f t="shared" ca="1" si="104"/>
        <v>#DIV/0!</v>
      </c>
      <c r="P102">
        <f t="shared" ca="1" si="142"/>
        <v>175.55331392212599</v>
      </c>
      <c r="Q102" s="5">
        <f t="shared" ca="1" si="159"/>
        <v>0</v>
      </c>
      <c r="R102">
        <f t="shared" ca="1" si="119"/>
        <v>0</v>
      </c>
      <c r="S102">
        <f t="shared" ca="1" si="120"/>
        <v>267</v>
      </c>
      <c r="T102" s="3">
        <f t="shared" ca="1" si="121"/>
        <v>45572.472674834469</v>
      </c>
      <c r="U102" s="3">
        <f t="shared" ca="1" si="122"/>
        <v>18078.081283240623</v>
      </c>
      <c r="V102" s="15">
        <f ca="1">U102/(RataPAC*Sintesi!$B$4)</f>
        <v>0.90390406416203117</v>
      </c>
      <c r="X102">
        <f t="shared" ca="1" si="143"/>
        <v>45.950975557322103</v>
      </c>
      <c r="Y102" s="5">
        <f t="shared" ca="1" si="160"/>
        <v>0</v>
      </c>
      <c r="Z102">
        <f t="shared" ca="1" si="123"/>
        <v>0</v>
      </c>
      <c r="AA102">
        <f t="shared" ca="1" si="124"/>
        <v>636</v>
      </c>
      <c r="AB102" s="3">
        <f t="shared" ca="1" si="125"/>
        <v>31606.919478719374</v>
      </c>
      <c r="AC102" s="3">
        <f t="shared" ca="1" si="126"/>
        <v>19341.358226497148</v>
      </c>
      <c r="AD102" s="15">
        <f ca="1">AC102/(RataPAC*Sintesi!$B$4)</f>
        <v>0.96706791132485737</v>
      </c>
      <c r="AF102">
        <f t="shared" ca="1" si="144"/>
        <v>51.609499999999997</v>
      </c>
      <c r="AG102" s="5">
        <f t="shared" ca="1" si="161"/>
        <v>0</v>
      </c>
      <c r="AH102">
        <f t="shared" ca="1" si="127"/>
        <v>0</v>
      </c>
      <c r="AI102">
        <f t="shared" ca="1" si="128"/>
        <v>793</v>
      </c>
      <c r="AJ102" s="3">
        <f t="shared" ca="1" si="129"/>
        <v>40749.415200000003</v>
      </c>
      <c r="AK102" s="3">
        <f t="shared" ca="1" si="130"/>
        <v>19407.166802036867</v>
      </c>
      <c r="AL102" s="15">
        <f ca="1">AK102/(RataPAC*Sintesi!$B$4)</f>
        <v>0.9703583401018433</v>
      </c>
      <c r="AN102">
        <f t="shared" ca="1" si="145"/>
        <v>37.4482</v>
      </c>
      <c r="AO102" s="5">
        <f t="shared" ca="1" si="162"/>
        <v>0</v>
      </c>
      <c r="AP102">
        <f t="shared" ca="1" si="131"/>
        <v>0</v>
      </c>
      <c r="AQ102">
        <f t="shared" ca="1" si="132"/>
        <v>955</v>
      </c>
      <c r="AR102" s="3">
        <f t="shared" ca="1" si="133"/>
        <v>35115.350000000006</v>
      </c>
      <c r="AS102" s="3">
        <f t="shared" ca="1" si="134"/>
        <v>19448.483646606866</v>
      </c>
      <c r="AT102" s="15">
        <f ca="1">AS102/(RataPAC*Sintesi!$B$4)</f>
        <v>0.97242418233034333</v>
      </c>
      <c r="AW102" s="3">
        <f t="shared" ca="1" si="109"/>
        <v>0</v>
      </c>
      <c r="AX102" s="5">
        <f t="shared" ca="1" si="135"/>
        <v>97162.092454679369</v>
      </c>
      <c r="AY102" s="5">
        <f t="shared" ca="1" si="110"/>
        <v>184965.58587564397</v>
      </c>
      <c r="AZ102" s="5">
        <f t="shared" ca="1" si="136"/>
        <v>87803.493420964602</v>
      </c>
      <c r="BB102" s="16">
        <f t="shared" ca="1" si="111"/>
        <v>42095</v>
      </c>
      <c r="BC102" s="5">
        <f t="shared" ca="1" si="112"/>
        <v>0</v>
      </c>
      <c r="BG102" s="45">
        <f t="shared" ca="1" si="146"/>
        <v>0</v>
      </c>
      <c r="BH102" s="45">
        <f t="shared" ca="1" si="147"/>
        <v>0</v>
      </c>
      <c r="BI102" s="45">
        <f t="shared" ca="1" si="148"/>
        <v>0</v>
      </c>
      <c r="BJ102" s="45">
        <f t="shared" ca="1" si="149"/>
        <v>0</v>
      </c>
      <c r="BK102" s="45">
        <f t="shared" ca="1" si="150"/>
        <v>0</v>
      </c>
      <c r="BM102">
        <f t="shared" ca="1" si="151"/>
        <v>5</v>
      </c>
      <c r="BN102">
        <f t="shared" ca="1" si="152"/>
        <v>5</v>
      </c>
      <c r="BO102">
        <f t="shared" ca="1" si="153"/>
        <v>5</v>
      </c>
      <c r="BP102">
        <f t="shared" ca="1" si="154"/>
        <v>5</v>
      </c>
      <c r="BQ102">
        <f t="shared" ca="1" si="155"/>
        <v>5</v>
      </c>
      <c r="BS102">
        <f t="shared" ca="1" si="113"/>
        <v>25</v>
      </c>
      <c r="BV102" s="45">
        <f t="shared" ca="1" si="156"/>
        <v>5312.9075453206897</v>
      </c>
      <c r="BW102" s="45">
        <f t="shared" ca="1" si="114"/>
        <v>190278.49342096466</v>
      </c>
      <c r="BX102" s="15">
        <f t="shared" ca="1" si="115"/>
        <v>8.6174449363807248E-4</v>
      </c>
    </row>
    <row r="103" spans="1:76" x14ac:dyDescent="0.25">
      <c r="A103" s="38">
        <f t="shared" si="116"/>
        <v>103</v>
      </c>
      <c r="B103">
        <f t="shared" si="117"/>
        <v>100</v>
      </c>
      <c r="C103" t="str">
        <f t="shared" ca="1" si="140"/>
        <v>30/04/2015</v>
      </c>
      <c r="D103" s="3">
        <f t="shared" si="157"/>
        <v>41666.66666666665</v>
      </c>
      <c r="F103">
        <f t="shared" ca="1" si="141"/>
        <v>122.774725084962</v>
      </c>
      <c r="G103" s="5">
        <f t="shared" ca="1" si="158"/>
        <v>0</v>
      </c>
      <c r="H103">
        <f t="shared" ca="1" si="137"/>
        <v>0</v>
      </c>
      <c r="I103">
        <f t="shared" ca="1" si="138"/>
        <v>260</v>
      </c>
      <c r="J103" s="3">
        <f t="shared" ca="1" si="139"/>
        <v>32440.157222872622</v>
      </c>
      <c r="K103" s="3">
        <f t="shared" ca="1" si="118"/>
        <v>18412.002496297839</v>
      </c>
      <c r="L103" s="15">
        <f ca="1">K103/(RataPAC*Sintesi!$B$4)</f>
        <v>0.92060012481489195</v>
      </c>
      <c r="M103" s="13" t="e">
        <f t="shared" ca="1" si="103"/>
        <v>#DIV/0!</v>
      </c>
      <c r="N103" s="25" t="e">
        <f t="shared" ca="1" si="104"/>
        <v>#DIV/0!</v>
      </c>
      <c r="P103">
        <f t="shared" ca="1" si="142"/>
        <v>170.68341825780701</v>
      </c>
      <c r="Q103" s="5">
        <f t="shared" ca="1" si="159"/>
        <v>0</v>
      </c>
      <c r="R103">
        <f t="shared" ca="1" si="119"/>
        <v>0</v>
      </c>
      <c r="S103">
        <f t="shared" ca="1" si="120"/>
        <v>267</v>
      </c>
      <c r="T103" s="3">
        <f t="shared" ca="1" si="121"/>
        <v>47550.33017958884</v>
      </c>
      <c r="U103" s="3">
        <f t="shared" ca="1" si="122"/>
        <v>18078.081283240623</v>
      </c>
      <c r="V103" s="15">
        <f ca="1">U103/(RataPAC*Sintesi!$B$4)</f>
        <v>0.90390406416203117</v>
      </c>
      <c r="X103">
        <f t="shared" ca="1" si="143"/>
        <v>49.696414274715998</v>
      </c>
      <c r="Y103" s="5">
        <f t="shared" ca="1" si="160"/>
        <v>0</v>
      </c>
      <c r="Z103">
        <f t="shared" ca="1" si="123"/>
        <v>0</v>
      </c>
      <c r="AA103">
        <f t="shared" ca="1" si="124"/>
        <v>636</v>
      </c>
      <c r="AB103" s="3">
        <f t="shared" ca="1" si="125"/>
        <v>30594.554309354437</v>
      </c>
      <c r="AC103" s="3">
        <f t="shared" ca="1" si="126"/>
        <v>19341.358226497148</v>
      </c>
      <c r="AD103" s="15">
        <f ca="1">AC103/(RataPAC*Sintesi!$B$4)</f>
        <v>0.96706791132485737</v>
      </c>
      <c r="AF103">
        <f t="shared" ca="1" si="144"/>
        <v>51.386400000000002</v>
      </c>
      <c r="AG103" s="5">
        <f t="shared" ca="1" si="161"/>
        <v>0</v>
      </c>
      <c r="AH103">
        <f t="shared" ca="1" si="127"/>
        <v>0</v>
      </c>
      <c r="AI103">
        <f t="shared" ca="1" si="128"/>
        <v>793</v>
      </c>
      <c r="AJ103" s="3">
        <f t="shared" ca="1" si="129"/>
        <v>41488.967000000004</v>
      </c>
      <c r="AK103" s="3">
        <f t="shared" ca="1" si="130"/>
        <v>19407.166802036867</v>
      </c>
      <c r="AL103" s="15">
        <f ca="1">AK103/(RataPAC*Sintesi!$B$4)</f>
        <v>0.9703583401018433</v>
      </c>
      <c r="AN103">
        <f t="shared" ca="1" si="145"/>
        <v>36.770000000000003</v>
      </c>
      <c r="AO103" s="5">
        <f t="shared" ca="1" si="162"/>
        <v>0</v>
      </c>
      <c r="AP103">
        <f t="shared" ca="1" si="131"/>
        <v>0</v>
      </c>
      <c r="AQ103">
        <f t="shared" ca="1" si="132"/>
        <v>955</v>
      </c>
      <c r="AR103" s="3">
        <f t="shared" ca="1" si="133"/>
        <v>37159.623</v>
      </c>
      <c r="AS103" s="3">
        <f t="shared" ca="1" si="134"/>
        <v>19448.483646606866</v>
      </c>
      <c r="AT103" s="15">
        <f ca="1">AS103/(RataPAC*Sintesi!$B$4)</f>
        <v>0.97242418233034333</v>
      </c>
      <c r="AW103" s="3">
        <f t="shared" ca="1" si="109"/>
        <v>0</v>
      </c>
      <c r="AX103" s="5">
        <f t="shared" ca="1" si="135"/>
        <v>97187.092454679369</v>
      </c>
      <c r="AY103" s="5">
        <f t="shared" ca="1" si="110"/>
        <v>189233.63171181592</v>
      </c>
      <c r="AZ103" s="5">
        <f t="shared" ca="1" si="136"/>
        <v>92046.539257136552</v>
      </c>
      <c r="BB103" s="16">
        <f t="shared" ca="1" si="111"/>
        <v>42124</v>
      </c>
      <c r="BC103" s="5">
        <f t="shared" ca="1" si="112"/>
        <v>0</v>
      </c>
      <c r="BG103" s="45">
        <f t="shared" ca="1" si="146"/>
        <v>0</v>
      </c>
      <c r="BH103" s="45">
        <f t="shared" ca="1" si="147"/>
        <v>0</v>
      </c>
      <c r="BI103" s="45">
        <f t="shared" ca="1" si="148"/>
        <v>0</v>
      </c>
      <c r="BJ103" s="45">
        <f t="shared" ca="1" si="149"/>
        <v>0</v>
      </c>
      <c r="BK103" s="45">
        <f t="shared" ca="1" si="150"/>
        <v>0</v>
      </c>
      <c r="BM103">
        <f t="shared" ca="1" si="151"/>
        <v>5</v>
      </c>
      <c r="BN103">
        <f t="shared" ca="1" si="152"/>
        <v>5</v>
      </c>
      <c r="BO103">
        <f t="shared" ca="1" si="153"/>
        <v>5</v>
      </c>
      <c r="BP103">
        <f t="shared" ca="1" si="154"/>
        <v>5</v>
      </c>
      <c r="BQ103">
        <f t="shared" ca="1" si="155"/>
        <v>5</v>
      </c>
      <c r="BS103">
        <f t="shared" ca="1" si="113"/>
        <v>25</v>
      </c>
      <c r="BV103" s="45">
        <f t="shared" ca="1" si="156"/>
        <v>5312.9075453206897</v>
      </c>
      <c r="BW103" s="45">
        <f t="shared" ca="1" si="114"/>
        <v>194546.53925713661</v>
      </c>
      <c r="BX103" s="15">
        <f t="shared" ca="1" si="115"/>
        <v>2.2430521492145195E-2</v>
      </c>
    </row>
    <row r="104" spans="1:76" x14ac:dyDescent="0.25">
      <c r="A104" s="38">
        <f t="shared" si="116"/>
        <v>104</v>
      </c>
      <c r="B104">
        <f t="shared" si="117"/>
        <v>101</v>
      </c>
      <c r="C104" t="str">
        <f t="shared" ca="1" si="140"/>
        <v>01/06/2015</v>
      </c>
      <c r="D104" s="3">
        <f t="shared" si="157"/>
        <v>42083.333333333314</v>
      </c>
      <c r="F104">
        <f t="shared" ca="1" si="141"/>
        <v>124.769835472587</v>
      </c>
      <c r="G104" s="5">
        <f t="shared" ca="1" si="158"/>
        <v>0</v>
      </c>
      <c r="H104">
        <f t="shared" ca="1" si="137"/>
        <v>0</v>
      </c>
      <c r="I104">
        <f t="shared" ca="1" si="138"/>
        <v>260</v>
      </c>
      <c r="J104" s="3">
        <f t="shared" ca="1" si="139"/>
        <v>31366.36040741398</v>
      </c>
      <c r="K104" s="3">
        <f t="shared" ca="1" si="118"/>
        <v>18412.002496297839</v>
      </c>
      <c r="L104" s="15">
        <f ca="1">K104/(RataPAC*Sintesi!$B$4)</f>
        <v>0.92060012481489195</v>
      </c>
      <c r="M104" s="13" t="e">
        <f t="shared" ca="1" si="103"/>
        <v>#DIV/0!</v>
      </c>
      <c r="N104" s="25" t="e">
        <f t="shared" ca="1" si="104"/>
        <v>#DIV/0!</v>
      </c>
      <c r="P104">
        <f t="shared" ca="1" si="142"/>
        <v>178.091124268123</v>
      </c>
      <c r="Q104" s="5">
        <f t="shared" ca="1" si="159"/>
        <v>0</v>
      </c>
      <c r="R104">
        <f t="shared" ca="1" si="119"/>
        <v>0</v>
      </c>
      <c r="S104">
        <f t="shared" ca="1" si="120"/>
        <v>267</v>
      </c>
      <c r="T104" s="3">
        <f t="shared" ca="1" si="121"/>
        <v>46006.758869146477</v>
      </c>
      <c r="U104" s="3">
        <f t="shared" ca="1" si="122"/>
        <v>18078.081283240623</v>
      </c>
      <c r="V104" s="15">
        <f ca="1">U104/(RataPAC*Sintesi!$B$4)</f>
        <v>0.90390406416203117</v>
      </c>
      <c r="X104">
        <f t="shared" ca="1" si="143"/>
        <v>48.104645140494398</v>
      </c>
      <c r="Y104" s="5">
        <f t="shared" ca="1" si="160"/>
        <v>0</v>
      </c>
      <c r="Z104">
        <f t="shared" ca="1" si="123"/>
        <v>0</v>
      </c>
      <c r="AA104">
        <f t="shared" ca="1" si="124"/>
        <v>636</v>
      </c>
      <c r="AB104" s="3">
        <f t="shared" ca="1" si="125"/>
        <v>29438.623654234052</v>
      </c>
      <c r="AC104" s="3">
        <f t="shared" ca="1" si="126"/>
        <v>19341.358226497148</v>
      </c>
      <c r="AD104" s="15">
        <f ca="1">AC104/(RataPAC*Sintesi!$B$4)</f>
        <v>0.96706791132485737</v>
      </c>
      <c r="AF104">
        <f t="shared" ca="1" si="144"/>
        <v>52.319000000000003</v>
      </c>
      <c r="AG104" s="5">
        <f t="shared" ca="1" si="161"/>
        <v>0</v>
      </c>
      <c r="AH104">
        <f t="shared" ca="1" si="127"/>
        <v>0</v>
      </c>
      <c r="AI104">
        <f t="shared" ca="1" si="128"/>
        <v>793</v>
      </c>
      <c r="AJ104" s="3">
        <f t="shared" ca="1" si="129"/>
        <v>39605.512699999999</v>
      </c>
      <c r="AK104" s="3">
        <f t="shared" ca="1" si="130"/>
        <v>19407.166802036867</v>
      </c>
      <c r="AL104" s="15">
        <f ca="1">AK104/(RataPAC*Sintesi!$B$4)</f>
        <v>0.9703583401018433</v>
      </c>
      <c r="AN104">
        <f t="shared" ca="1" si="145"/>
        <v>38.910600000000002</v>
      </c>
      <c r="AO104" s="5">
        <f t="shared" ca="1" si="162"/>
        <v>0</v>
      </c>
      <c r="AP104">
        <f t="shared" ca="1" si="131"/>
        <v>0</v>
      </c>
      <c r="AQ104">
        <f t="shared" ca="1" si="132"/>
        <v>955</v>
      </c>
      <c r="AR104" s="3">
        <f t="shared" ca="1" si="133"/>
        <v>35116.400499999996</v>
      </c>
      <c r="AS104" s="3">
        <f t="shared" ca="1" si="134"/>
        <v>19448.483646606866</v>
      </c>
      <c r="AT104" s="15">
        <f ca="1">AS104/(RataPAC*Sintesi!$B$4)</f>
        <v>0.97242418233034333</v>
      </c>
      <c r="AW104" s="3">
        <f t="shared" ca="1" si="109"/>
        <v>0</v>
      </c>
      <c r="AX104" s="5">
        <f t="shared" ca="1" si="135"/>
        <v>97212.092454679369</v>
      </c>
      <c r="AY104" s="5">
        <f t="shared" ca="1" si="110"/>
        <v>181533.65613079449</v>
      </c>
      <c r="AZ104" s="5">
        <f t="shared" ca="1" si="136"/>
        <v>84321.563676115125</v>
      </c>
      <c r="BB104" s="16">
        <f t="shared" ca="1" si="111"/>
        <v>42156</v>
      </c>
      <c r="BC104" s="5">
        <f t="shared" ca="1" si="112"/>
        <v>0</v>
      </c>
      <c r="BG104" s="45">
        <f t="shared" ca="1" si="146"/>
        <v>0</v>
      </c>
      <c r="BH104" s="45">
        <f t="shared" ca="1" si="147"/>
        <v>0</v>
      </c>
      <c r="BI104" s="45">
        <f t="shared" ca="1" si="148"/>
        <v>0</v>
      </c>
      <c r="BJ104" s="45">
        <f t="shared" ca="1" si="149"/>
        <v>0</v>
      </c>
      <c r="BK104" s="45">
        <f t="shared" ca="1" si="150"/>
        <v>0</v>
      </c>
      <c r="BM104">
        <f t="shared" ca="1" si="151"/>
        <v>5</v>
      </c>
      <c r="BN104">
        <f t="shared" ca="1" si="152"/>
        <v>5</v>
      </c>
      <c r="BO104">
        <f t="shared" ca="1" si="153"/>
        <v>5</v>
      </c>
      <c r="BP104">
        <f t="shared" ca="1" si="154"/>
        <v>5</v>
      </c>
      <c r="BQ104">
        <f t="shared" ca="1" si="155"/>
        <v>5</v>
      </c>
      <c r="BS104">
        <f t="shared" ca="1" si="113"/>
        <v>25</v>
      </c>
      <c r="BV104" s="45">
        <f t="shared" ca="1" si="156"/>
        <v>5312.9075453206897</v>
      </c>
      <c r="BW104" s="45">
        <f t="shared" ca="1" si="114"/>
        <v>186846.56367611518</v>
      </c>
      <c r="BX104" s="15">
        <f t="shared" ca="1" si="115"/>
        <v>-3.9579093056207992E-2</v>
      </c>
    </row>
    <row r="105" spans="1:76" x14ac:dyDescent="0.25">
      <c r="A105" s="38">
        <f t="shared" si="116"/>
        <v>105</v>
      </c>
      <c r="B105">
        <f t="shared" si="117"/>
        <v>102</v>
      </c>
      <c r="C105" t="str">
        <f t="shared" ca="1" si="140"/>
        <v>01/07/2015</v>
      </c>
      <c r="D105" s="3">
        <f t="shared" si="157"/>
        <v>42499.999999999978</v>
      </c>
      <c r="F105">
        <f t="shared" ca="1" si="141"/>
        <v>120.639847720823</v>
      </c>
      <c r="G105" s="5">
        <f t="shared" ca="1" si="158"/>
        <v>0</v>
      </c>
      <c r="H105">
        <f t="shared" ca="1" si="137"/>
        <v>0</v>
      </c>
      <c r="I105">
        <f t="shared" ca="1" si="138"/>
        <v>260</v>
      </c>
      <c r="J105" s="3">
        <f t="shared" ca="1" si="139"/>
        <v>32138.473615481998</v>
      </c>
      <c r="K105" s="3">
        <f t="shared" ca="1" si="118"/>
        <v>18412.002496297839</v>
      </c>
      <c r="L105" s="15">
        <f ca="1">K105/(RataPAC*Sintesi!$B$4)</f>
        <v>0.92060012481489195</v>
      </c>
      <c r="M105" s="13" t="e">
        <f t="shared" ca="1" si="103"/>
        <v>#DIV/0!</v>
      </c>
      <c r="N105" s="25" t="e">
        <f t="shared" ca="1" si="104"/>
        <v>#DIV/0!</v>
      </c>
      <c r="P105">
        <f t="shared" ca="1" si="142"/>
        <v>172.30995831141001</v>
      </c>
      <c r="Q105" s="5">
        <f t="shared" ca="1" si="159"/>
        <v>0</v>
      </c>
      <c r="R105">
        <f t="shared" ca="1" si="119"/>
        <v>0</v>
      </c>
      <c r="S105">
        <f t="shared" ca="1" si="120"/>
        <v>267</v>
      </c>
      <c r="T105" s="3">
        <f t="shared" ca="1" si="121"/>
        <v>46822.093699282996</v>
      </c>
      <c r="U105" s="3">
        <f t="shared" ca="1" si="122"/>
        <v>18078.081283240623</v>
      </c>
      <c r="V105" s="15">
        <f ca="1">U105/(RataPAC*Sintesi!$B$4)</f>
        <v>0.90390406416203117</v>
      </c>
      <c r="X105">
        <f t="shared" ca="1" si="143"/>
        <v>46.287144110430901</v>
      </c>
      <c r="Y105" s="5">
        <f t="shared" ca="1" si="160"/>
        <v>0</v>
      </c>
      <c r="Z105">
        <f t="shared" ca="1" si="123"/>
        <v>0</v>
      </c>
      <c r="AA105">
        <f t="shared" ca="1" si="124"/>
        <v>636</v>
      </c>
      <c r="AB105" s="3">
        <f t="shared" ca="1" si="125"/>
        <v>27185.916362586446</v>
      </c>
      <c r="AC105" s="3">
        <f t="shared" ca="1" si="126"/>
        <v>19341.358226497148</v>
      </c>
      <c r="AD105" s="15">
        <f ca="1">AC105/(RataPAC*Sintesi!$B$4)</f>
        <v>0.96706791132485737</v>
      </c>
      <c r="AF105">
        <f t="shared" ca="1" si="144"/>
        <v>49.943899999999999</v>
      </c>
      <c r="AG105" s="5">
        <f t="shared" ca="1" si="161"/>
        <v>0</v>
      </c>
      <c r="AH105">
        <f t="shared" ca="1" si="127"/>
        <v>0</v>
      </c>
      <c r="AI105">
        <f t="shared" ca="1" si="128"/>
        <v>793</v>
      </c>
      <c r="AJ105" s="3">
        <f t="shared" ca="1" si="129"/>
        <v>40191.936199999996</v>
      </c>
      <c r="AK105" s="3">
        <f t="shared" ca="1" si="130"/>
        <v>19407.166802036867</v>
      </c>
      <c r="AL105" s="15">
        <f ca="1">AK105/(RataPAC*Sintesi!$B$4)</f>
        <v>0.9703583401018433</v>
      </c>
      <c r="AN105">
        <f t="shared" ca="1" si="145"/>
        <v>36.771099999999997</v>
      </c>
      <c r="AO105" s="5">
        <f t="shared" ca="1" si="162"/>
        <v>0</v>
      </c>
      <c r="AP105">
        <f t="shared" ca="1" si="131"/>
        <v>0</v>
      </c>
      <c r="AQ105">
        <f t="shared" ca="1" si="132"/>
        <v>955</v>
      </c>
      <c r="AR105" s="3">
        <f t="shared" ca="1" si="133"/>
        <v>35175.133000000002</v>
      </c>
      <c r="AS105" s="3">
        <f t="shared" ca="1" si="134"/>
        <v>19448.483646606866</v>
      </c>
      <c r="AT105" s="15">
        <f ca="1">AS105/(RataPAC*Sintesi!$B$4)</f>
        <v>0.97242418233034333</v>
      </c>
      <c r="AW105" s="3">
        <f t="shared" ca="1" si="109"/>
        <v>0</v>
      </c>
      <c r="AX105" s="5">
        <f t="shared" ca="1" si="135"/>
        <v>97237.092454679369</v>
      </c>
      <c r="AY105" s="5">
        <f t="shared" ca="1" si="110"/>
        <v>181513.55287735141</v>
      </c>
      <c r="AZ105" s="5">
        <f t="shared" ca="1" si="136"/>
        <v>84276.46042267204</v>
      </c>
      <c r="BB105" s="16">
        <f t="shared" ca="1" si="111"/>
        <v>42186</v>
      </c>
      <c r="BC105" s="5">
        <f t="shared" ca="1" si="112"/>
        <v>0</v>
      </c>
      <c r="BG105" s="45">
        <f t="shared" ca="1" si="146"/>
        <v>0</v>
      </c>
      <c r="BH105" s="45">
        <f t="shared" ca="1" si="147"/>
        <v>0</v>
      </c>
      <c r="BI105" s="45">
        <f t="shared" ca="1" si="148"/>
        <v>0</v>
      </c>
      <c r="BJ105" s="45">
        <f t="shared" ca="1" si="149"/>
        <v>0</v>
      </c>
      <c r="BK105" s="45">
        <f t="shared" ca="1" si="150"/>
        <v>0</v>
      </c>
      <c r="BM105">
        <f t="shared" ca="1" si="151"/>
        <v>5</v>
      </c>
      <c r="BN105">
        <f t="shared" ca="1" si="152"/>
        <v>5</v>
      </c>
      <c r="BO105">
        <f t="shared" ca="1" si="153"/>
        <v>5</v>
      </c>
      <c r="BP105">
        <f t="shared" ca="1" si="154"/>
        <v>5</v>
      </c>
      <c r="BQ105">
        <f t="shared" ca="1" si="155"/>
        <v>5</v>
      </c>
      <c r="BS105">
        <f t="shared" ca="1" si="113"/>
        <v>25</v>
      </c>
      <c r="BV105" s="45">
        <f t="shared" ca="1" si="156"/>
        <v>5312.9075453206897</v>
      </c>
      <c r="BW105" s="45">
        <f t="shared" ca="1" si="114"/>
        <v>186826.4604226721</v>
      </c>
      <c r="BX105" s="15">
        <f t="shared" ca="1" si="115"/>
        <v>-1.0759231022272608E-4</v>
      </c>
    </row>
    <row r="106" spans="1:76" x14ac:dyDescent="0.25">
      <c r="A106" s="38">
        <f t="shared" si="116"/>
        <v>106</v>
      </c>
      <c r="B106">
        <f t="shared" si="117"/>
        <v>103</v>
      </c>
      <c r="C106" t="str">
        <f t="shared" ca="1" si="140"/>
        <v>31/07/2015</v>
      </c>
      <c r="D106" s="3">
        <f t="shared" si="157"/>
        <v>42916.666666666642</v>
      </c>
      <c r="F106">
        <f t="shared" ca="1" si="141"/>
        <v>123.6095139057</v>
      </c>
      <c r="G106" s="5">
        <f t="shared" ca="1" si="158"/>
        <v>0</v>
      </c>
      <c r="H106">
        <f t="shared" ca="1" si="137"/>
        <v>0</v>
      </c>
      <c r="I106">
        <f t="shared" ca="1" si="138"/>
        <v>260</v>
      </c>
      <c r="J106" s="3">
        <f t="shared" ca="1" si="139"/>
        <v>28613.380475174039</v>
      </c>
      <c r="K106" s="3">
        <f t="shared" ca="1" si="118"/>
        <v>18412.002496297839</v>
      </c>
      <c r="L106" s="15">
        <f ca="1">K106/(RataPAC*Sintesi!$B$4)</f>
        <v>0.92060012481489195</v>
      </c>
      <c r="M106" s="13" t="e">
        <f t="shared" ca="1" si="103"/>
        <v>#DIV/0!</v>
      </c>
      <c r="N106" s="25" t="e">
        <f t="shared" ca="1" si="104"/>
        <v>#DIV/0!</v>
      </c>
      <c r="P106">
        <f t="shared" ca="1" si="142"/>
        <v>175.36364681379399</v>
      </c>
      <c r="Q106" s="5">
        <f t="shared" ca="1" si="159"/>
        <v>0</v>
      </c>
      <c r="R106">
        <f t="shared" ca="1" si="119"/>
        <v>0</v>
      </c>
      <c r="S106">
        <f t="shared" ca="1" si="120"/>
        <v>267</v>
      </c>
      <c r="T106" s="3">
        <f t="shared" ca="1" si="121"/>
        <v>41869.000821272239</v>
      </c>
      <c r="U106" s="3">
        <f t="shared" ca="1" si="122"/>
        <v>18078.081283240623</v>
      </c>
      <c r="V106" s="15">
        <f ca="1">U106/(RataPAC*Sintesi!$B$4)</f>
        <v>0.90390406416203117</v>
      </c>
      <c r="X106">
        <f t="shared" ca="1" si="143"/>
        <v>42.745151513500701</v>
      </c>
      <c r="Y106" s="5">
        <f t="shared" ca="1" si="160"/>
        <v>0</v>
      </c>
      <c r="Z106">
        <f t="shared" ca="1" si="123"/>
        <v>0</v>
      </c>
      <c r="AA106">
        <f t="shared" ca="1" si="124"/>
        <v>636</v>
      </c>
      <c r="AB106" s="3">
        <f t="shared" ca="1" si="125"/>
        <v>24068.762053982264</v>
      </c>
      <c r="AC106" s="3">
        <f t="shared" ca="1" si="126"/>
        <v>19341.358226497148</v>
      </c>
      <c r="AD106" s="15">
        <f ca="1">AC106/(RataPAC*Sintesi!$B$4)</f>
        <v>0.96706791132485737</v>
      </c>
      <c r="AF106">
        <f t="shared" ca="1" si="144"/>
        <v>50.683399999999999</v>
      </c>
      <c r="AG106" s="5">
        <f t="shared" ca="1" si="161"/>
        <v>0</v>
      </c>
      <c r="AH106">
        <f t="shared" ca="1" si="127"/>
        <v>0</v>
      </c>
      <c r="AI106">
        <f t="shared" ca="1" si="128"/>
        <v>793</v>
      </c>
      <c r="AJ106" s="3">
        <f t="shared" ca="1" si="129"/>
        <v>36383.712299999999</v>
      </c>
      <c r="AK106" s="3">
        <f t="shared" ca="1" si="130"/>
        <v>19407.166802036867</v>
      </c>
      <c r="AL106" s="15">
        <f ca="1">AK106/(RataPAC*Sintesi!$B$4)</f>
        <v>0.9703583401018433</v>
      </c>
      <c r="AN106">
        <f t="shared" ca="1" si="145"/>
        <v>36.832599999999999</v>
      </c>
      <c r="AO106" s="5">
        <f t="shared" ca="1" si="162"/>
        <v>0</v>
      </c>
      <c r="AP106">
        <f t="shared" ca="1" si="131"/>
        <v>0</v>
      </c>
      <c r="AQ106">
        <f t="shared" ca="1" si="132"/>
        <v>955</v>
      </c>
      <c r="AR106" s="3">
        <f t="shared" ca="1" si="133"/>
        <v>31263.262000000002</v>
      </c>
      <c r="AS106" s="3">
        <f t="shared" ca="1" si="134"/>
        <v>19448.483646606866</v>
      </c>
      <c r="AT106" s="15">
        <f ca="1">AS106/(RataPAC*Sintesi!$B$4)</f>
        <v>0.97242418233034333</v>
      </c>
      <c r="AW106" s="3">
        <f t="shared" ca="1" si="109"/>
        <v>0</v>
      </c>
      <c r="AX106" s="5">
        <f t="shared" ca="1" si="135"/>
        <v>97262.092454679369</v>
      </c>
      <c r="AY106" s="5">
        <f t="shared" ca="1" si="110"/>
        <v>162198.11765042855</v>
      </c>
      <c r="AZ106" s="5">
        <f t="shared" ca="1" si="136"/>
        <v>64936.025195749186</v>
      </c>
      <c r="BB106" s="16">
        <f t="shared" ca="1" si="111"/>
        <v>42216</v>
      </c>
      <c r="BC106" s="5">
        <f t="shared" ca="1" si="112"/>
        <v>0</v>
      </c>
      <c r="BG106" s="45">
        <f t="shared" ca="1" si="146"/>
        <v>0</v>
      </c>
      <c r="BH106" s="45">
        <f t="shared" ca="1" si="147"/>
        <v>0</v>
      </c>
      <c r="BI106" s="45">
        <f t="shared" ca="1" si="148"/>
        <v>0</v>
      </c>
      <c r="BJ106" s="45">
        <f t="shared" ca="1" si="149"/>
        <v>0</v>
      </c>
      <c r="BK106" s="45">
        <f t="shared" ca="1" si="150"/>
        <v>0</v>
      </c>
      <c r="BM106">
        <f t="shared" ca="1" si="151"/>
        <v>5</v>
      </c>
      <c r="BN106">
        <f t="shared" ca="1" si="152"/>
        <v>5</v>
      </c>
      <c r="BO106">
        <f t="shared" ca="1" si="153"/>
        <v>5</v>
      </c>
      <c r="BP106">
        <f t="shared" ca="1" si="154"/>
        <v>5</v>
      </c>
      <c r="BQ106">
        <f t="shared" ca="1" si="155"/>
        <v>5</v>
      </c>
      <c r="BS106">
        <f t="shared" ca="1" si="113"/>
        <v>25</v>
      </c>
      <c r="BV106" s="45">
        <f t="shared" ca="1" si="156"/>
        <v>5312.9075453206897</v>
      </c>
      <c r="BW106" s="45">
        <f t="shared" ca="1" si="114"/>
        <v>167511.02519574924</v>
      </c>
      <c r="BX106" s="15">
        <f t="shared" ca="1" si="115"/>
        <v>-0.10338704262353438</v>
      </c>
    </row>
    <row r="107" spans="1:76" x14ac:dyDescent="0.25">
      <c r="A107" s="38">
        <f t="shared" si="116"/>
        <v>107</v>
      </c>
      <c r="B107">
        <f t="shared" si="117"/>
        <v>104</v>
      </c>
      <c r="C107" t="str">
        <f t="shared" ca="1" si="140"/>
        <v>01/09/2015</v>
      </c>
      <c r="D107" s="3">
        <f t="shared" si="157"/>
        <v>43333.333333333307</v>
      </c>
      <c r="F107">
        <f t="shared" ca="1" si="141"/>
        <v>110.05146336605399</v>
      </c>
      <c r="G107" s="5">
        <f t="shared" ca="1" si="158"/>
        <v>0</v>
      </c>
      <c r="H107">
        <f t="shared" ca="1" si="137"/>
        <v>0</v>
      </c>
      <c r="I107">
        <f t="shared" ca="1" si="138"/>
        <v>260</v>
      </c>
      <c r="J107" s="3">
        <f t="shared" ca="1" si="139"/>
        <v>28042.391753050219</v>
      </c>
      <c r="K107" s="3">
        <f t="shared" ca="1" si="118"/>
        <v>18412.002496297839</v>
      </c>
      <c r="L107" s="15">
        <f ca="1">K107/(RataPAC*Sintesi!$B$4)</f>
        <v>0.92060012481489195</v>
      </c>
      <c r="M107" s="13" t="e">
        <f t="shared" ca="1" si="103"/>
        <v>#DIV/0!</v>
      </c>
      <c r="N107" s="25" t="e">
        <f t="shared" ca="1" si="104"/>
        <v>#DIV/0!</v>
      </c>
      <c r="P107">
        <f t="shared" ca="1" si="142"/>
        <v>156.81273715832299</v>
      </c>
      <c r="Q107" s="5">
        <f t="shared" ca="1" si="159"/>
        <v>0</v>
      </c>
      <c r="R107">
        <f t="shared" ca="1" si="119"/>
        <v>0</v>
      </c>
      <c r="S107">
        <f t="shared" ca="1" si="120"/>
        <v>267</v>
      </c>
      <c r="T107" s="3">
        <f t="shared" ca="1" si="121"/>
        <v>42269.746563794899</v>
      </c>
      <c r="U107" s="3">
        <f t="shared" ca="1" si="122"/>
        <v>18078.081283240623</v>
      </c>
      <c r="V107" s="15">
        <f ca="1">U107/(RataPAC*Sintesi!$B$4)</f>
        <v>0.90390406416203117</v>
      </c>
      <c r="X107">
        <f t="shared" ca="1" si="143"/>
        <v>37.843965493682802</v>
      </c>
      <c r="Y107" s="5">
        <f t="shared" ca="1" si="160"/>
        <v>0</v>
      </c>
      <c r="Z107">
        <f t="shared" ca="1" si="123"/>
        <v>0</v>
      </c>
      <c r="AA107">
        <f t="shared" ca="1" si="124"/>
        <v>636</v>
      </c>
      <c r="AB107" s="3">
        <f t="shared" ca="1" si="125"/>
        <v>24154.629245094595</v>
      </c>
      <c r="AC107" s="3">
        <f t="shared" ca="1" si="126"/>
        <v>19341.358226497148</v>
      </c>
      <c r="AD107" s="15">
        <f ca="1">AC107/(RataPAC*Sintesi!$B$4)</f>
        <v>0.96706791132485737</v>
      </c>
      <c r="AF107">
        <f t="shared" ca="1" si="144"/>
        <v>45.881100000000004</v>
      </c>
      <c r="AG107" s="5">
        <f t="shared" ca="1" si="161"/>
        <v>0</v>
      </c>
      <c r="AH107">
        <f t="shared" ca="1" si="127"/>
        <v>0</v>
      </c>
      <c r="AI107">
        <f t="shared" ca="1" si="128"/>
        <v>793</v>
      </c>
      <c r="AJ107" s="3">
        <f t="shared" ca="1" si="129"/>
        <v>34886.131800000003</v>
      </c>
      <c r="AK107" s="3">
        <f t="shared" ca="1" si="130"/>
        <v>19407.166802036867</v>
      </c>
      <c r="AL107" s="15">
        <f ca="1">AK107/(RataPAC*Sintesi!$B$4)</f>
        <v>0.9703583401018433</v>
      </c>
      <c r="AN107">
        <f t="shared" ca="1" si="145"/>
        <v>32.736400000000003</v>
      </c>
      <c r="AO107" s="5">
        <f t="shared" ca="1" si="162"/>
        <v>0</v>
      </c>
      <c r="AP107">
        <f t="shared" ca="1" si="131"/>
        <v>0</v>
      </c>
      <c r="AQ107">
        <f t="shared" ca="1" si="132"/>
        <v>955</v>
      </c>
      <c r="AR107" s="3">
        <f t="shared" ca="1" si="133"/>
        <v>31269.087500000001</v>
      </c>
      <c r="AS107" s="3">
        <f t="shared" ca="1" si="134"/>
        <v>19448.483646606866</v>
      </c>
      <c r="AT107" s="15">
        <f ca="1">AS107/(RataPAC*Sintesi!$B$4)</f>
        <v>0.97242418233034333</v>
      </c>
      <c r="AW107" s="3">
        <f t="shared" ca="1" si="109"/>
        <v>0</v>
      </c>
      <c r="AX107" s="5">
        <f t="shared" ca="1" si="135"/>
        <v>97287.092454679369</v>
      </c>
      <c r="AY107" s="5">
        <f t="shared" ca="1" si="110"/>
        <v>160621.98686193969</v>
      </c>
      <c r="AZ107" s="5">
        <f t="shared" ca="1" si="136"/>
        <v>63334.894407260319</v>
      </c>
      <c r="BB107" s="16">
        <f t="shared" ca="1" si="111"/>
        <v>42248</v>
      </c>
      <c r="BC107" s="5">
        <f t="shared" ca="1" si="112"/>
        <v>0</v>
      </c>
      <c r="BG107" s="45">
        <f t="shared" ca="1" si="146"/>
        <v>0</v>
      </c>
      <c r="BH107" s="45">
        <f t="shared" ca="1" si="147"/>
        <v>0</v>
      </c>
      <c r="BI107" s="45">
        <f t="shared" ca="1" si="148"/>
        <v>0</v>
      </c>
      <c r="BJ107" s="45">
        <f t="shared" ca="1" si="149"/>
        <v>0</v>
      </c>
      <c r="BK107" s="45">
        <f t="shared" ca="1" si="150"/>
        <v>0</v>
      </c>
      <c r="BM107">
        <f t="shared" ca="1" si="151"/>
        <v>5</v>
      </c>
      <c r="BN107">
        <f t="shared" ca="1" si="152"/>
        <v>5</v>
      </c>
      <c r="BO107">
        <f t="shared" ca="1" si="153"/>
        <v>5</v>
      </c>
      <c r="BP107">
        <f t="shared" ca="1" si="154"/>
        <v>5</v>
      </c>
      <c r="BQ107">
        <f t="shared" ca="1" si="155"/>
        <v>5</v>
      </c>
      <c r="BS107">
        <f t="shared" ca="1" si="113"/>
        <v>25</v>
      </c>
      <c r="BV107" s="45">
        <f t="shared" ca="1" si="156"/>
        <v>5312.9075453206897</v>
      </c>
      <c r="BW107" s="45">
        <f t="shared" ca="1" si="114"/>
        <v>165934.89440726038</v>
      </c>
      <c r="BX107" s="15">
        <f t="shared" ca="1" si="115"/>
        <v>-9.409116723194999E-3</v>
      </c>
    </row>
    <row r="108" spans="1:76" x14ac:dyDescent="0.25">
      <c r="A108" s="38">
        <f t="shared" si="116"/>
        <v>108</v>
      </c>
      <c r="B108">
        <f t="shared" si="117"/>
        <v>105</v>
      </c>
      <c r="C108" t="str">
        <f t="shared" ca="1" si="140"/>
        <v>01/10/2015</v>
      </c>
      <c r="D108" s="3">
        <f t="shared" si="157"/>
        <v>43749.999999999971</v>
      </c>
      <c r="F108">
        <f t="shared" ca="1" si="141"/>
        <v>107.855352896347</v>
      </c>
      <c r="G108" s="5">
        <f t="shared" ca="1" si="158"/>
        <v>0</v>
      </c>
      <c r="H108">
        <f t="shared" ca="1" si="137"/>
        <v>0</v>
      </c>
      <c r="I108">
        <f t="shared" ca="1" si="138"/>
        <v>260</v>
      </c>
      <c r="J108" s="3">
        <f t="shared" ca="1" si="139"/>
        <v>30500.547408324499</v>
      </c>
      <c r="K108" s="3">
        <f t="shared" ca="1" si="118"/>
        <v>18412.002496297839</v>
      </c>
      <c r="L108" s="15">
        <f ca="1">K108/(RataPAC*Sintesi!$B$4)</f>
        <v>0.92060012481489195</v>
      </c>
      <c r="M108" s="13" t="e">
        <f t="shared" ca="1" si="103"/>
        <v>#DIV/0!</v>
      </c>
      <c r="N108" s="25" t="e">
        <f t="shared" ca="1" si="104"/>
        <v>#DIV/0!</v>
      </c>
      <c r="P108">
        <f t="shared" ca="1" si="142"/>
        <v>158.31365754230299</v>
      </c>
      <c r="Q108" s="5">
        <f t="shared" ca="1" si="159"/>
        <v>0</v>
      </c>
      <c r="R108">
        <f t="shared" ca="1" si="119"/>
        <v>0</v>
      </c>
      <c r="S108">
        <f t="shared" ca="1" si="120"/>
        <v>267</v>
      </c>
      <c r="T108" s="3">
        <f t="shared" ca="1" si="121"/>
        <v>46309.119759576832</v>
      </c>
      <c r="U108" s="3">
        <f t="shared" ca="1" si="122"/>
        <v>18078.081283240623</v>
      </c>
      <c r="V108" s="15">
        <f ca="1">U108/(RataPAC*Sintesi!$B$4)</f>
        <v>0.90390406416203117</v>
      </c>
      <c r="X108">
        <f t="shared" ca="1" si="143"/>
        <v>37.978976800463201</v>
      </c>
      <c r="Y108" s="5">
        <f t="shared" ca="1" si="160"/>
        <v>0</v>
      </c>
      <c r="Z108">
        <f t="shared" ca="1" si="123"/>
        <v>0</v>
      </c>
      <c r="AA108">
        <f t="shared" ca="1" si="124"/>
        <v>636</v>
      </c>
      <c r="AB108" s="3">
        <f t="shared" ca="1" si="125"/>
        <v>26086.306813308896</v>
      </c>
      <c r="AC108" s="3">
        <f t="shared" ca="1" si="126"/>
        <v>19341.358226497148</v>
      </c>
      <c r="AD108" s="15">
        <f ca="1">AC108/(RataPAC*Sintesi!$B$4)</f>
        <v>0.96706791132485737</v>
      </c>
      <c r="AF108">
        <f t="shared" ca="1" si="144"/>
        <v>43.992600000000003</v>
      </c>
      <c r="AG108" s="5">
        <f t="shared" ca="1" si="161"/>
        <v>0</v>
      </c>
      <c r="AH108">
        <f t="shared" ca="1" si="127"/>
        <v>0</v>
      </c>
      <c r="AI108">
        <f t="shared" ca="1" si="128"/>
        <v>793</v>
      </c>
      <c r="AJ108" s="3">
        <f t="shared" ca="1" si="129"/>
        <v>37796.600399999996</v>
      </c>
      <c r="AK108" s="3">
        <f t="shared" ca="1" si="130"/>
        <v>19407.166802036867</v>
      </c>
      <c r="AL108" s="15">
        <f ca="1">AK108/(RataPAC*Sintesi!$B$4)</f>
        <v>0.9703583401018433</v>
      </c>
      <c r="AN108">
        <f t="shared" ca="1" si="145"/>
        <v>32.7425</v>
      </c>
      <c r="AO108" s="5">
        <f t="shared" ca="1" si="162"/>
        <v>0</v>
      </c>
      <c r="AP108">
        <f t="shared" ca="1" si="131"/>
        <v>0</v>
      </c>
      <c r="AQ108">
        <f t="shared" ca="1" si="132"/>
        <v>955</v>
      </c>
      <c r="AR108" s="3">
        <f t="shared" ca="1" si="133"/>
        <v>35120.029500000004</v>
      </c>
      <c r="AS108" s="3">
        <f t="shared" ca="1" si="134"/>
        <v>19448.483646606866</v>
      </c>
      <c r="AT108" s="15">
        <f ca="1">AS108/(RataPAC*Sintesi!$B$4)</f>
        <v>0.97242418233034333</v>
      </c>
      <c r="AW108" s="3">
        <f t="shared" ca="1" si="109"/>
        <v>0</v>
      </c>
      <c r="AX108" s="5">
        <f t="shared" ca="1" si="135"/>
        <v>97312.092454679369</v>
      </c>
      <c r="AY108" s="5">
        <f t="shared" ca="1" si="110"/>
        <v>175812.60388121021</v>
      </c>
      <c r="AZ108" s="5">
        <f t="shared" ca="1" si="136"/>
        <v>78500.511426530837</v>
      </c>
      <c r="BB108" s="16">
        <f t="shared" ca="1" si="111"/>
        <v>42278</v>
      </c>
      <c r="BC108" s="5">
        <f t="shared" ca="1" si="112"/>
        <v>0</v>
      </c>
      <c r="BG108" s="45">
        <f t="shared" ca="1" si="146"/>
        <v>0</v>
      </c>
      <c r="BH108" s="45">
        <f t="shared" ca="1" si="147"/>
        <v>0</v>
      </c>
      <c r="BI108" s="45">
        <f t="shared" ca="1" si="148"/>
        <v>0</v>
      </c>
      <c r="BJ108" s="45">
        <f t="shared" ca="1" si="149"/>
        <v>0</v>
      </c>
      <c r="BK108" s="45">
        <f t="shared" ca="1" si="150"/>
        <v>0</v>
      </c>
      <c r="BM108">
        <f t="shared" ca="1" si="151"/>
        <v>5</v>
      </c>
      <c r="BN108">
        <f t="shared" ca="1" si="152"/>
        <v>5</v>
      </c>
      <c r="BO108">
        <f t="shared" ca="1" si="153"/>
        <v>5</v>
      </c>
      <c r="BP108">
        <f t="shared" ca="1" si="154"/>
        <v>5</v>
      </c>
      <c r="BQ108">
        <f t="shared" ca="1" si="155"/>
        <v>5</v>
      </c>
      <c r="BS108">
        <f t="shared" ca="1" si="113"/>
        <v>25</v>
      </c>
      <c r="BV108" s="45">
        <f t="shared" ca="1" si="156"/>
        <v>5312.9075453206897</v>
      </c>
      <c r="BW108" s="45">
        <f t="shared" ca="1" si="114"/>
        <v>181125.51142653089</v>
      </c>
      <c r="BX108" s="15">
        <f t="shared" ca="1" si="115"/>
        <v>9.1545645498695372E-2</v>
      </c>
    </row>
    <row r="109" spans="1:76" x14ac:dyDescent="0.25">
      <c r="A109" s="38">
        <f t="shared" si="116"/>
        <v>109</v>
      </c>
      <c r="B109">
        <f t="shared" si="117"/>
        <v>106</v>
      </c>
      <c r="C109" t="str">
        <f t="shared" ca="1" si="140"/>
        <v>30/10/2015</v>
      </c>
      <c r="D109" s="3">
        <f t="shared" si="157"/>
        <v>44166.666666666635</v>
      </c>
      <c r="F109">
        <f t="shared" ca="1" si="141"/>
        <v>117.30979772432499</v>
      </c>
      <c r="G109" s="5">
        <f t="shared" ca="1" si="158"/>
        <v>0</v>
      </c>
      <c r="H109">
        <f t="shared" ca="1" si="137"/>
        <v>0</v>
      </c>
      <c r="I109">
        <f t="shared" ca="1" si="138"/>
        <v>260</v>
      </c>
      <c r="J109" s="3">
        <f t="shared" ca="1" si="139"/>
        <v>31211.31644663266</v>
      </c>
      <c r="K109" s="3">
        <f t="shared" ca="1" si="118"/>
        <v>18412.002496297839</v>
      </c>
      <c r="L109" s="15">
        <f ca="1">K109/(RataPAC*Sintesi!$B$4)</f>
        <v>0.92060012481489195</v>
      </c>
      <c r="M109" s="13" t="e">
        <f t="shared" ca="1" si="103"/>
        <v>#DIV/0!</v>
      </c>
      <c r="N109" s="25" t="e">
        <f t="shared" ca="1" si="104"/>
        <v>#DIV/0!</v>
      </c>
      <c r="P109">
        <f t="shared" ca="1" si="142"/>
        <v>173.44239610328401</v>
      </c>
      <c r="Q109" s="5">
        <f t="shared" ca="1" si="159"/>
        <v>0</v>
      </c>
      <c r="R109">
        <f t="shared" ca="1" si="119"/>
        <v>0</v>
      </c>
      <c r="S109">
        <f t="shared" ca="1" si="120"/>
        <v>267</v>
      </c>
      <c r="T109" s="3">
        <f t="shared" ca="1" si="121"/>
        <v>48878.709216342453</v>
      </c>
      <c r="U109" s="3">
        <f t="shared" ca="1" si="122"/>
        <v>18078.081283240623</v>
      </c>
      <c r="V109" s="15">
        <f ca="1">U109/(RataPAC*Sintesi!$B$4)</f>
        <v>0.90390406416203117</v>
      </c>
      <c r="X109">
        <f t="shared" ca="1" si="143"/>
        <v>41.016205681303298</v>
      </c>
      <c r="Y109" s="5">
        <f t="shared" ca="1" si="160"/>
        <v>0</v>
      </c>
      <c r="Z109">
        <f t="shared" ca="1" si="123"/>
        <v>0</v>
      </c>
      <c r="AA109">
        <f t="shared" ca="1" si="124"/>
        <v>636</v>
      </c>
      <c r="AB109" s="3">
        <f t="shared" ca="1" si="125"/>
        <v>25657.76086021333</v>
      </c>
      <c r="AC109" s="3">
        <f t="shared" ca="1" si="126"/>
        <v>19341.358226497148</v>
      </c>
      <c r="AD109" s="15">
        <f ca="1">AC109/(RataPAC*Sintesi!$B$4)</f>
        <v>0.96706791132485737</v>
      </c>
      <c r="AF109">
        <f t="shared" ca="1" si="144"/>
        <v>47.662799999999997</v>
      </c>
      <c r="AG109" s="5">
        <f t="shared" ca="1" si="161"/>
        <v>0</v>
      </c>
      <c r="AH109">
        <f t="shared" ca="1" si="127"/>
        <v>0</v>
      </c>
      <c r="AI109">
        <f t="shared" ca="1" si="128"/>
        <v>793</v>
      </c>
      <c r="AJ109" s="3">
        <f t="shared" ca="1" si="129"/>
        <v>39659.040200000003</v>
      </c>
      <c r="AK109" s="3">
        <f t="shared" ca="1" si="130"/>
        <v>19407.166802036867</v>
      </c>
      <c r="AL109" s="15">
        <f ca="1">AK109/(RataPAC*Sintesi!$B$4)</f>
        <v>0.9703583401018433</v>
      </c>
      <c r="AN109">
        <f t="shared" ca="1" si="145"/>
        <v>36.774900000000002</v>
      </c>
      <c r="AO109" s="5">
        <f t="shared" ca="1" si="162"/>
        <v>0</v>
      </c>
      <c r="AP109">
        <f t="shared" ca="1" si="131"/>
        <v>0</v>
      </c>
      <c r="AQ109">
        <f t="shared" ca="1" si="132"/>
        <v>955</v>
      </c>
      <c r="AR109" s="3">
        <f t="shared" ca="1" si="133"/>
        <v>37248.629000000001</v>
      </c>
      <c r="AS109" s="3">
        <f t="shared" ca="1" si="134"/>
        <v>19448.483646606866</v>
      </c>
      <c r="AT109" s="15">
        <f ca="1">AS109/(RataPAC*Sintesi!$B$4)</f>
        <v>0.97242418233034333</v>
      </c>
      <c r="AW109" s="3">
        <f t="shared" ca="1" si="109"/>
        <v>0</v>
      </c>
      <c r="AX109" s="5">
        <f t="shared" ca="1" si="135"/>
        <v>97337.092454679369</v>
      </c>
      <c r="AY109" s="5">
        <f t="shared" ca="1" si="110"/>
        <v>182655.45572318847</v>
      </c>
      <c r="AZ109" s="5">
        <f t="shared" ca="1" si="136"/>
        <v>85318.3632685091</v>
      </c>
      <c r="BB109" s="16">
        <f t="shared" ca="1" si="111"/>
        <v>42307</v>
      </c>
      <c r="BC109" s="5">
        <f t="shared" ca="1" si="112"/>
        <v>0</v>
      </c>
      <c r="BG109" s="45">
        <f t="shared" ca="1" si="146"/>
        <v>0</v>
      </c>
      <c r="BH109" s="45">
        <f t="shared" ca="1" si="147"/>
        <v>0</v>
      </c>
      <c r="BI109" s="45">
        <f t="shared" ca="1" si="148"/>
        <v>0</v>
      </c>
      <c r="BJ109" s="45">
        <f t="shared" ca="1" si="149"/>
        <v>0</v>
      </c>
      <c r="BK109" s="45">
        <f t="shared" ca="1" si="150"/>
        <v>0</v>
      </c>
      <c r="BM109">
        <f t="shared" ca="1" si="151"/>
        <v>5</v>
      </c>
      <c r="BN109">
        <f t="shared" ca="1" si="152"/>
        <v>5</v>
      </c>
      <c r="BO109">
        <f t="shared" ca="1" si="153"/>
        <v>5</v>
      </c>
      <c r="BP109">
        <f t="shared" ca="1" si="154"/>
        <v>5</v>
      </c>
      <c r="BQ109">
        <f t="shared" ca="1" si="155"/>
        <v>5</v>
      </c>
      <c r="BS109">
        <f t="shared" ca="1" si="113"/>
        <v>25</v>
      </c>
      <c r="BV109" s="45">
        <f t="shared" ca="1" si="156"/>
        <v>5312.9075453206897</v>
      </c>
      <c r="BW109" s="45">
        <f t="shared" ca="1" si="114"/>
        <v>187968.36326850916</v>
      </c>
      <c r="BX109" s="15">
        <f t="shared" ca="1" si="115"/>
        <v>3.7779613639649545E-2</v>
      </c>
    </row>
    <row r="110" spans="1:76" x14ac:dyDescent="0.25">
      <c r="A110" s="38">
        <f t="shared" si="116"/>
        <v>110</v>
      </c>
      <c r="B110">
        <f t="shared" si="117"/>
        <v>107</v>
      </c>
      <c r="C110" t="str">
        <f t="shared" ca="1" si="140"/>
        <v>01/12/2015</v>
      </c>
      <c r="D110" s="3">
        <f t="shared" si="157"/>
        <v>44583.333333333299</v>
      </c>
      <c r="F110">
        <f t="shared" ca="1" si="141"/>
        <v>120.043524794741</v>
      </c>
      <c r="G110" s="5">
        <f t="shared" ca="1" si="158"/>
        <v>0</v>
      </c>
      <c r="H110">
        <f t="shared" ca="1" si="137"/>
        <v>0</v>
      </c>
      <c r="I110">
        <f t="shared" ca="1" si="138"/>
        <v>260</v>
      </c>
      <c r="J110" s="3">
        <f t="shared" ca="1" si="139"/>
        <v>29666.846756142961</v>
      </c>
      <c r="K110" s="3">
        <f t="shared" ca="1" si="118"/>
        <v>18412.002496297839</v>
      </c>
      <c r="L110" s="15">
        <f ca="1">K110/(RataPAC*Sintesi!$B$4)</f>
        <v>0.92060012481489195</v>
      </c>
      <c r="M110" s="13" t="e">
        <f t="shared" ca="1" si="103"/>
        <v>#DIV/0!</v>
      </c>
      <c r="N110" s="25" t="e">
        <f t="shared" ca="1" si="104"/>
        <v>#DIV/0!</v>
      </c>
      <c r="P110">
        <f t="shared" ca="1" si="142"/>
        <v>183.066326652968</v>
      </c>
      <c r="Q110" s="5">
        <f t="shared" ca="1" si="159"/>
        <v>0</v>
      </c>
      <c r="R110">
        <f t="shared" ca="1" si="119"/>
        <v>0</v>
      </c>
      <c r="S110">
        <f t="shared" ca="1" si="120"/>
        <v>267</v>
      </c>
      <c r="T110" s="3">
        <f t="shared" ca="1" si="121"/>
        <v>46421.116033520884</v>
      </c>
      <c r="U110" s="3">
        <f t="shared" ca="1" si="122"/>
        <v>18078.081283240623</v>
      </c>
      <c r="V110" s="15">
        <f ca="1">U110/(RataPAC*Sintesi!$B$4)</f>
        <v>0.90390406416203117</v>
      </c>
      <c r="X110">
        <f t="shared" ca="1" si="143"/>
        <v>40.342391289643601</v>
      </c>
      <c r="Y110" s="5">
        <f t="shared" ca="1" si="160"/>
        <v>0</v>
      </c>
      <c r="Z110">
        <f t="shared" ca="1" si="123"/>
        <v>0</v>
      </c>
      <c r="AA110">
        <f t="shared" ca="1" si="124"/>
        <v>636</v>
      </c>
      <c r="AB110" s="3">
        <f t="shared" ca="1" si="125"/>
        <v>25019.754507818903</v>
      </c>
      <c r="AC110" s="3">
        <f t="shared" ca="1" si="126"/>
        <v>19341.358226497148</v>
      </c>
      <c r="AD110" s="15">
        <f ca="1">AC110/(RataPAC*Sintesi!$B$4)</f>
        <v>0.96706791132485737</v>
      </c>
      <c r="AF110">
        <f t="shared" ca="1" si="144"/>
        <v>50.011400000000002</v>
      </c>
      <c r="AG110" s="5">
        <f t="shared" ca="1" si="161"/>
        <v>0</v>
      </c>
      <c r="AH110">
        <f t="shared" ca="1" si="127"/>
        <v>0</v>
      </c>
      <c r="AI110">
        <f t="shared" ca="1" si="128"/>
        <v>793</v>
      </c>
      <c r="AJ110" s="3">
        <f t="shared" ca="1" si="129"/>
        <v>37439.988299999997</v>
      </c>
      <c r="AK110" s="3">
        <f t="shared" ca="1" si="130"/>
        <v>19407.166802036867</v>
      </c>
      <c r="AL110" s="15">
        <f ca="1">AK110/(RataPAC*Sintesi!$B$4)</f>
        <v>0.9703583401018433</v>
      </c>
      <c r="AN110">
        <f t="shared" ca="1" si="145"/>
        <v>39.003799999999998</v>
      </c>
      <c r="AO110" s="5">
        <f t="shared" ca="1" si="162"/>
        <v>0</v>
      </c>
      <c r="AP110">
        <f t="shared" ca="1" si="131"/>
        <v>0</v>
      </c>
      <c r="AQ110">
        <f t="shared" ca="1" si="132"/>
        <v>955</v>
      </c>
      <c r="AR110" s="3">
        <f t="shared" ca="1" si="133"/>
        <v>36022.409</v>
      </c>
      <c r="AS110" s="3">
        <f t="shared" ca="1" si="134"/>
        <v>19448.483646606866</v>
      </c>
      <c r="AT110" s="15">
        <f ca="1">AS110/(RataPAC*Sintesi!$B$4)</f>
        <v>0.97242418233034333</v>
      </c>
      <c r="AW110" s="3">
        <f t="shared" ca="1" si="109"/>
        <v>0</v>
      </c>
      <c r="AX110" s="5">
        <f t="shared" ca="1" si="135"/>
        <v>97362.092454679369</v>
      </c>
      <c r="AY110" s="5">
        <f t="shared" ca="1" si="110"/>
        <v>174570.11459748275</v>
      </c>
      <c r="AZ110" s="5">
        <f t="shared" ca="1" si="136"/>
        <v>77208.022142803384</v>
      </c>
      <c r="BB110" s="16">
        <f t="shared" ca="1" si="111"/>
        <v>42339</v>
      </c>
      <c r="BC110" s="5">
        <f t="shared" ca="1" si="112"/>
        <v>0</v>
      </c>
      <c r="BG110" s="45">
        <f t="shared" ca="1" si="146"/>
        <v>0</v>
      </c>
      <c r="BH110" s="45">
        <f t="shared" ca="1" si="147"/>
        <v>0</v>
      </c>
      <c r="BI110" s="45">
        <f t="shared" ca="1" si="148"/>
        <v>0</v>
      </c>
      <c r="BJ110" s="45">
        <f t="shared" ca="1" si="149"/>
        <v>0</v>
      </c>
      <c r="BK110" s="45">
        <f t="shared" ca="1" si="150"/>
        <v>0</v>
      </c>
      <c r="BM110">
        <f t="shared" ca="1" si="151"/>
        <v>5</v>
      </c>
      <c r="BN110">
        <f t="shared" ca="1" si="152"/>
        <v>5</v>
      </c>
      <c r="BO110">
        <f t="shared" ca="1" si="153"/>
        <v>5</v>
      </c>
      <c r="BP110">
        <f t="shared" ca="1" si="154"/>
        <v>5</v>
      </c>
      <c r="BQ110">
        <f t="shared" ca="1" si="155"/>
        <v>5</v>
      </c>
      <c r="BS110">
        <f t="shared" ca="1" si="113"/>
        <v>25</v>
      </c>
      <c r="BV110" s="45">
        <f t="shared" ca="1" si="156"/>
        <v>5312.9075453206897</v>
      </c>
      <c r="BW110" s="45">
        <f t="shared" ca="1" si="114"/>
        <v>179883.02214280344</v>
      </c>
      <c r="BX110" s="15">
        <f t="shared" ca="1" si="115"/>
        <v>-4.3014372126845446E-2</v>
      </c>
    </row>
    <row r="111" spans="1:76" x14ac:dyDescent="0.25">
      <c r="A111" s="38">
        <f t="shared" si="116"/>
        <v>111</v>
      </c>
      <c r="B111">
        <f t="shared" si="117"/>
        <v>108</v>
      </c>
      <c r="C111" t="str">
        <f t="shared" ca="1" si="140"/>
        <v>31/12/2015</v>
      </c>
      <c r="D111" s="3">
        <f t="shared" si="157"/>
        <v>44999.999999999964</v>
      </c>
      <c r="F111">
        <f t="shared" ca="1" si="141"/>
        <v>114.103256754396</v>
      </c>
      <c r="G111" s="5">
        <f t="shared" ca="1" si="158"/>
        <v>0</v>
      </c>
      <c r="H111">
        <f t="shared" ca="1" si="137"/>
        <v>0</v>
      </c>
      <c r="I111">
        <f t="shared" ca="1" si="138"/>
        <v>260</v>
      </c>
      <c r="J111" s="3">
        <f t="shared" ca="1" si="139"/>
        <v>27759.10236756644</v>
      </c>
      <c r="K111" s="3">
        <f t="shared" ca="1" si="118"/>
        <v>18412.002496297839</v>
      </c>
      <c r="L111" s="15">
        <f ca="1">K111/(RataPAC*Sintesi!$B$4)</f>
        <v>0.92060012481489195</v>
      </c>
      <c r="M111" s="13" t="e">
        <f t="shared" ca="1" si="103"/>
        <v>#DIV/0!</v>
      </c>
      <c r="N111" s="25" t="e">
        <f t="shared" ca="1" si="104"/>
        <v>#DIV/0!</v>
      </c>
      <c r="P111">
        <f t="shared" ca="1" si="142"/>
        <v>173.861857803449</v>
      </c>
      <c r="Q111" s="5">
        <f t="shared" ca="1" si="159"/>
        <v>0</v>
      </c>
      <c r="R111">
        <f t="shared" ca="1" si="119"/>
        <v>0</v>
      </c>
      <c r="S111">
        <f t="shared" ca="1" si="120"/>
        <v>267</v>
      </c>
      <c r="T111" s="3">
        <f t="shared" ca="1" si="121"/>
        <v>43816.626304479578</v>
      </c>
      <c r="U111" s="3">
        <f t="shared" ca="1" si="122"/>
        <v>18078.081283240623</v>
      </c>
      <c r="V111" s="15">
        <f ca="1">U111/(RataPAC*Sintesi!$B$4)</f>
        <v>0.90390406416203117</v>
      </c>
      <c r="X111">
        <f t="shared" ca="1" si="143"/>
        <v>39.339236647513999</v>
      </c>
      <c r="Y111" s="5">
        <f t="shared" ca="1" si="160"/>
        <v>0</v>
      </c>
      <c r="Z111">
        <f t="shared" ca="1" si="123"/>
        <v>0</v>
      </c>
      <c r="AA111">
        <f t="shared" ca="1" si="124"/>
        <v>636</v>
      </c>
      <c r="AB111" s="3">
        <f t="shared" ca="1" si="125"/>
        <v>23077.904043757655</v>
      </c>
      <c r="AC111" s="3">
        <f t="shared" ca="1" si="126"/>
        <v>19341.358226497148</v>
      </c>
      <c r="AD111" s="15">
        <f ca="1">AC111/(RataPAC*Sintesi!$B$4)</f>
        <v>0.96706791132485737</v>
      </c>
      <c r="AF111">
        <f t="shared" ca="1" si="144"/>
        <v>47.213099999999997</v>
      </c>
      <c r="AG111" s="5">
        <f t="shared" ca="1" si="161"/>
        <v>0</v>
      </c>
      <c r="AH111">
        <f t="shared" ca="1" si="127"/>
        <v>0</v>
      </c>
      <c r="AI111">
        <f t="shared" ca="1" si="128"/>
        <v>793</v>
      </c>
      <c r="AJ111" s="3">
        <f t="shared" ca="1" si="129"/>
        <v>35285.962399999997</v>
      </c>
      <c r="AK111" s="3">
        <f t="shared" ca="1" si="130"/>
        <v>19407.166802036867</v>
      </c>
      <c r="AL111" s="15">
        <f ca="1">AK111/(RataPAC*Sintesi!$B$4)</f>
        <v>0.9703583401018433</v>
      </c>
      <c r="AN111">
        <f t="shared" ca="1" si="145"/>
        <v>37.719799999999999</v>
      </c>
      <c r="AO111" s="5">
        <f t="shared" ca="1" si="162"/>
        <v>0</v>
      </c>
      <c r="AP111">
        <f t="shared" ca="1" si="131"/>
        <v>0</v>
      </c>
      <c r="AQ111">
        <f t="shared" ca="1" si="132"/>
        <v>955</v>
      </c>
      <c r="AR111" s="3">
        <f t="shared" ca="1" si="133"/>
        <v>34218.796000000002</v>
      </c>
      <c r="AS111" s="3">
        <f t="shared" ca="1" si="134"/>
        <v>19448.483646606866</v>
      </c>
      <c r="AT111" s="15">
        <f ca="1">AS111/(RataPAC*Sintesi!$B$4)</f>
        <v>0.97242418233034333</v>
      </c>
      <c r="AW111" s="3">
        <f t="shared" ca="1" si="109"/>
        <v>0</v>
      </c>
      <c r="AX111" s="5">
        <f t="shared" ca="1" si="135"/>
        <v>97387.092454679369</v>
      </c>
      <c r="AY111" s="5">
        <f t="shared" ca="1" si="110"/>
        <v>164158.39111580365</v>
      </c>
      <c r="AZ111" s="5">
        <f t="shared" ca="1" si="136"/>
        <v>66771.298661124281</v>
      </c>
      <c r="BB111" s="16">
        <f t="shared" ca="1" si="111"/>
        <v>42369</v>
      </c>
      <c r="BC111" s="5">
        <f t="shared" ca="1" si="112"/>
        <v>0</v>
      </c>
      <c r="BG111" s="45">
        <f t="shared" ca="1" si="146"/>
        <v>0</v>
      </c>
      <c r="BH111" s="45">
        <f t="shared" ca="1" si="147"/>
        <v>0</v>
      </c>
      <c r="BI111" s="45">
        <f t="shared" ca="1" si="148"/>
        <v>0</v>
      </c>
      <c r="BJ111" s="45">
        <f t="shared" ca="1" si="149"/>
        <v>0</v>
      </c>
      <c r="BK111" s="45">
        <f t="shared" ca="1" si="150"/>
        <v>0</v>
      </c>
      <c r="BM111">
        <f t="shared" ca="1" si="151"/>
        <v>5</v>
      </c>
      <c r="BN111">
        <f t="shared" ca="1" si="152"/>
        <v>5</v>
      </c>
      <c r="BO111">
        <f t="shared" ca="1" si="153"/>
        <v>5</v>
      </c>
      <c r="BP111">
        <f t="shared" ca="1" si="154"/>
        <v>5</v>
      </c>
      <c r="BQ111">
        <f t="shared" ca="1" si="155"/>
        <v>5</v>
      </c>
      <c r="BS111">
        <f t="shared" ca="1" si="113"/>
        <v>25</v>
      </c>
      <c r="BV111" s="45">
        <f t="shared" ca="1" si="156"/>
        <v>5312.9075453206897</v>
      </c>
      <c r="BW111" s="45">
        <f t="shared" ca="1" si="114"/>
        <v>169471.29866112434</v>
      </c>
      <c r="BX111" s="15">
        <f t="shared" ca="1" si="115"/>
        <v>-5.7880523451588228E-2</v>
      </c>
    </row>
    <row r="112" spans="1:76" x14ac:dyDescent="0.25">
      <c r="A112" s="38">
        <f t="shared" si="116"/>
        <v>112</v>
      </c>
      <c r="B112">
        <f t="shared" si="117"/>
        <v>109</v>
      </c>
      <c r="C112" t="str">
        <f t="shared" ca="1" si="140"/>
        <v>01/02/2016</v>
      </c>
      <c r="D112" s="3">
        <f t="shared" si="157"/>
        <v>45416.666666666628</v>
      </c>
      <c r="F112">
        <f t="shared" ca="1" si="141"/>
        <v>106.765778336794</v>
      </c>
      <c r="G112" s="5">
        <f t="shared" ca="1" si="158"/>
        <v>0</v>
      </c>
      <c r="H112">
        <f t="shared" ca="1" si="137"/>
        <v>0</v>
      </c>
      <c r="I112">
        <f t="shared" ca="1" si="138"/>
        <v>260</v>
      </c>
      <c r="J112" s="3">
        <f t="shared" ca="1" si="139"/>
        <v>27591.29084358842</v>
      </c>
      <c r="K112" s="3">
        <f t="shared" ca="1" si="118"/>
        <v>18412.002496297839</v>
      </c>
      <c r="L112" s="15">
        <f ca="1">K112/(RataPAC*Sintesi!$B$4)</f>
        <v>0.92060012481489195</v>
      </c>
      <c r="M112" s="13" t="e">
        <f t="shared" ca="1" si="103"/>
        <v>#DIV/0!</v>
      </c>
      <c r="N112" s="25" t="e">
        <f t="shared" ca="1" si="104"/>
        <v>#DIV/0!</v>
      </c>
      <c r="P112">
        <f t="shared" ca="1" si="142"/>
        <v>164.10721462351901</v>
      </c>
      <c r="Q112" s="5">
        <f t="shared" ca="1" si="159"/>
        <v>0</v>
      </c>
      <c r="R112">
        <f t="shared" ca="1" si="119"/>
        <v>0</v>
      </c>
      <c r="S112">
        <f t="shared" ca="1" si="120"/>
        <v>267</v>
      </c>
      <c r="T112" s="3">
        <f t="shared" ca="1" si="121"/>
        <v>44890.552753799107</v>
      </c>
      <c r="U112" s="3">
        <f t="shared" ca="1" si="122"/>
        <v>18078.081283240623</v>
      </c>
      <c r="V112" s="15">
        <f ca="1">U112/(RataPAC*Sintesi!$B$4)</f>
        <v>0.90390406416203117</v>
      </c>
      <c r="X112">
        <f t="shared" ca="1" si="143"/>
        <v>36.286012647417699</v>
      </c>
      <c r="Y112" s="5">
        <f t="shared" ca="1" si="160"/>
        <v>0</v>
      </c>
      <c r="Z112">
        <f t="shared" ca="1" si="123"/>
        <v>0</v>
      </c>
      <c r="AA112">
        <f t="shared" ca="1" si="124"/>
        <v>636</v>
      </c>
      <c r="AB112" s="3">
        <f t="shared" ca="1" si="125"/>
        <v>23296.344668790247</v>
      </c>
      <c r="AC112" s="3">
        <f t="shared" ca="1" si="126"/>
        <v>19341.358226497148</v>
      </c>
      <c r="AD112" s="15">
        <f ca="1">AC112/(RataPAC*Sintesi!$B$4)</f>
        <v>0.96706791132485737</v>
      </c>
      <c r="AF112">
        <f t="shared" ca="1" si="144"/>
        <v>44.4968</v>
      </c>
      <c r="AG112" s="5">
        <f t="shared" ca="1" si="161"/>
        <v>0</v>
      </c>
      <c r="AH112">
        <f t="shared" ca="1" si="127"/>
        <v>0</v>
      </c>
      <c r="AI112">
        <f t="shared" ca="1" si="128"/>
        <v>793</v>
      </c>
      <c r="AJ112" s="3">
        <f t="shared" ca="1" si="129"/>
        <v>35983.643800000005</v>
      </c>
      <c r="AK112" s="3">
        <f t="shared" ca="1" si="130"/>
        <v>19407.166802036867</v>
      </c>
      <c r="AL112" s="15">
        <f ca="1">AK112/(RataPAC*Sintesi!$B$4)</f>
        <v>0.9703583401018433</v>
      </c>
      <c r="AN112">
        <f t="shared" ca="1" si="145"/>
        <v>35.831200000000003</v>
      </c>
      <c r="AO112" s="5">
        <f t="shared" ca="1" si="162"/>
        <v>0</v>
      </c>
      <c r="AP112">
        <f t="shared" ca="1" si="131"/>
        <v>0</v>
      </c>
      <c r="AQ112">
        <f t="shared" ca="1" si="132"/>
        <v>955</v>
      </c>
      <c r="AR112" s="3">
        <f t="shared" ca="1" si="133"/>
        <v>33823.425999999999</v>
      </c>
      <c r="AS112" s="3">
        <f t="shared" ca="1" si="134"/>
        <v>19448.483646606866</v>
      </c>
      <c r="AT112" s="15">
        <f ca="1">AS112/(RataPAC*Sintesi!$B$4)</f>
        <v>0.97242418233034333</v>
      </c>
      <c r="AW112" s="3">
        <f t="shared" ca="1" si="109"/>
        <v>0</v>
      </c>
      <c r="AX112" s="5">
        <f t="shared" ca="1" si="135"/>
        <v>97412.092454679369</v>
      </c>
      <c r="AY112" s="5">
        <f t="shared" ca="1" si="110"/>
        <v>165585.25806617778</v>
      </c>
      <c r="AZ112" s="5">
        <f t="shared" ca="1" si="136"/>
        <v>68173.165611498407</v>
      </c>
      <c r="BB112" s="16">
        <f t="shared" ca="1" si="111"/>
        <v>42401</v>
      </c>
      <c r="BC112" s="5">
        <f t="shared" ca="1" si="112"/>
        <v>0</v>
      </c>
      <c r="BG112" s="45">
        <f t="shared" ca="1" si="146"/>
        <v>0</v>
      </c>
      <c r="BH112" s="45">
        <f t="shared" ca="1" si="147"/>
        <v>0</v>
      </c>
      <c r="BI112" s="45">
        <f t="shared" ca="1" si="148"/>
        <v>0</v>
      </c>
      <c r="BJ112" s="45">
        <f t="shared" ca="1" si="149"/>
        <v>0</v>
      </c>
      <c r="BK112" s="45">
        <f t="shared" ca="1" si="150"/>
        <v>0</v>
      </c>
      <c r="BM112">
        <f t="shared" ca="1" si="151"/>
        <v>5</v>
      </c>
      <c r="BN112">
        <f t="shared" ca="1" si="152"/>
        <v>5</v>
      </c>
      <c r="BO112">
        <f t="shared" ca="1" si="153"/>
        <v>5</v>
      </c>
      <c r="BP112">
        <f t="shared" ca="1" si="154"/>
        <v>5</v>
      </c>
      <c r="BQ112">
        <f t="shared" ca="1" si="155"/>
        <v>5</v>
      </c>
      <c r="BS112">
        <f t="shared" ca="1" si="113"/>
        <v>25</v>
      </c>
      <c r="BV112" s="45">
        <f t="shared" ca="1" si="156"/>
        <v>5312.9075453206897</v>
      </c>
      <c r="BW112" s="45">
        <f t="shared" ca="1" si="114"/>
        <v>170898.16561149847</v>
      </c>
      <c r="BX112" s="15">
        <f t="shared" ca="1" si="115"/>
        <v>8.4195197750109863E-3</v>
      </c>
    </row>
    <row r="113" spans="1:76" x14ac:dyDescent="0.25">
      <c r="A113" s="38">
        <f t="shared" si="116"/>
        <v>113</v>
      </c>
      <c r="B113">
        <f t="shared" si="117"/>
        <v>110</v>
      </c>
      <c r="C113" t="str">
        <f t="shared" ca="1" si="140"/>
        <v>01/03/2016</v>
      </c>
      <c r="D113" s="3">
        <f t="shared" si="157"/>
        <v>45833.333333333292</v>
      </c>
      <c r="F113">
        <f t="shared" ca="1" si="141"/>
        <v>106.12034939841701</v>
      </c>
      <c r="G113" s="5">
        <f t="shared" ca="1" si="158"/>
        <v>0</v>
      </c>
      <c r="H113">
        <f t="shared" ca="1" si="137"/>
        <v>0</v>
      </c>
      <c r="I113">
        <f t="shared" ca="1" si="138"/>
        <v>260</v>
      </c>
      <c r="J113" s="3">
        <f t="shared" ca="1" si="139"/>
        <v>27212.998082903618</v>
      </c>
      <c r="K113" s="3">
        <f t="shared" ca="1" si="118"/>
        <v>18412.002496297839</v>
      </c>
      <c r="L113" s="15">
        <f ca="1">K113/(RataPAC*Sintesi!$B$4)</f>
        <v>0.92060012481489195</v>
      </c>
      <c r="M113" s="13" t="e">
        <f t="shared" ca="1" si="103"/>
        <v>#DIV/0!</v>
      </c>
      <c r="N113" s="25" t="e">
        <f t="shared" ca="1" si="104"/>
        <v>#DIV/0!</v>
      </c>
      <c r="P113">
        <f t="shared" ca="1" si="142"/>
        <v>168.129411062918</v>
      </c>
      <c r="Q113" s="5">
        <f t="shared" ca="1" si="159"/>
        <v>0</v>
      </c>
      <c r="R113">
        <f t="shared" ca="1" si="119"/>
        <v>0</v>
      </c>
      <c r="S113">
        <f t="shared" ca="1" si="120"/>
        <v>267</v>
      </c>
      <c r="T113" s="3">
        <f t="shared" ca="1" si="121"/>
        <v>45119.218568110453</v>
      </c>
      <c r="U113" s="3">
        <f t="shared" ca="1" si="122"/>
        <v>18078.081283240623</v>
      </c>
      <c r="V113" s="15">
        <f ca="1">U113/(RataPAC*Sintesi!$B$4)</f>
        <v>0.90390406416203117</v>
      </c>
      <c r="X113">
        <f t="shared" ca="1" si="143"/>
        <v>36.6294727496702</v>
      </c>
      <c r="Y113" s="5">
        <f t="shared" ca="1" si="160"/>
        <v>0</v>
      </c>
      <c r="Z113">
        <f t="shared" ca="1" si="123"/>
        <v>0</v>
      </c>
      <c r="AA113">
        <f t="shared" ca="1" si="124"/>
        <v>636</v>
      </c>
      <c r="AB113" s="3">
        <f t="shared" ca="1" si="125"/>
        <v>25202.071597189857</v>
      </c>
      <c r="AC113" s="3">
        <f t="shared" ca="1" si="126"/>
        <v>19341.358226497148</v>
      </c>
      <c r="AD113" s="15">
        <f ca="1">AC113/(RataPAC*Sintesi!$B$4)</f>
        <v>0.96706791132485737</v>
      </c>
      <c r="AF113">
        <f t="shared" ca="1" si="144"/>
        <v>45.376600000000003</v>
      </c>
      <c r="AG113" s="5">
        <f t="shared" ca="1" si="161"/>
        <v>0</v>
      </c>
      <c r="AH113">
        <f t="shared" ca="1" si="127"/>
        <v>0</v>
      </c>
      <c r="AI113">
        <f t="shared" ca="1" si="128"/>
        <v>793</v>
      </c>
      <c r="AJ113" s="3">
        <f t="shared" ca="1" si="129"/>
        <v>36508.927000000003</v>
      </c>
      <c r="AK113" s="3">
        <f t="shared" ca="1" si="130"/>
        <v>19407.166802036867</v>
      </c>
      <c r="AL113" s="15">
        <f ca="1">AK113/(RataPAC*Sintesi!$B$4)</f>
        <v>0.9703583401018433</v>
      </c>
      <c r="AN113">
        <f t="shared" ca="1" si="145"/>
        <v>35.417200000000001</v>
      </c>
      <c r="AO113" s="5">
        <f t="shared" ca="1" si="162"/>
        <v>0</v>
      </c>
      <c r="AP113">
        <f t="shared" ca="1" si="131"/>
        <v>0</v>
      </c>
      <c r="AQ113">
        <f t="shared" ca="1" si="132"/>
        <v>955</v>
      </c>
      <c r="AR113" s="3">
        <f t="shared" ca="1" si="133"/>
        <v>33813.207500000004</v>
      </c>
      <c r="AS113" s="3">
        <f t="shared" ca="1" si="134"/>
        <v>19448.483646606866</v>
      </c>
      <c r="AT113" s="15">
        <f ca="1">AS113/(RataPAC*Sintesi!$B$4)</f>
        <v>0.97242418233034333</v>
      </c>
      <c r="AW113" s="3">
        <f t="shared" ca="1" si="109"/>
        <v>0</v>
      </c>
      <c r="AX113" s="5">
        <f t="shared" ca="1" si="135"/>
        <v>97437.092454679369</v>
      </c>
      <c r="AY113" s="5">
        <f t="shared" ca="1" si="110"/>
        <v>167856.42274820394</v>
      </c>
      <c r="AZ113" s="5">
        <f t="shared" ca="1" si="136"/>
        <v>70419.330293524574</v>
      </c>
      <c r="BB113" s="16">
        <f t="shared" ca="1" si="111"/>
        <v>42430</v>
      </c>
      <c r="BC113" s="5">
        <f t="shared" ca="1" si="112"/>
        <v>0</v>
      </c>
      <c r="BG113" s="45">
        <f t="shared" ca="1" si="146"/>
        <v>0</v>
      </c>
      <c r="BH113" s="45">
        <f t="shared" ca="1" si="147"/>
        <v>0</v>
      </c>
      <c r="BI113" s="45">
        <f t="shared" ca="1" si="148"/>
        <v>0</v>
      </c>
      <c r="BJ113" s="45">
        <f t="shared" ca="1" si="149"/>
        <v>0</v>
      </c>
      <c r="BK113" s="45">
        <f t="shared" ca="1" si="150"/>
        <v>0</v>
      </c>
      <c r="BM113">
        <f t="shared" ca="1" si="151"/>
        <v>5</v>
      </c>
      <c r="BN113">
        <f t="shared" ca="1" si="152"/>
        <v>5</v>
      </c>
      <c r="BO113">
        <f t="shared" ca="1" si="153"/>
        <v>5</v>
      </c>
      <c r="BP113">
        <f t="shared" ca="1" si="154"/>
        <v>5</v>
      </c>
      <c r="BQ113">
        <f t="shared" ca="1" si="155"/>
        <v>5</v>
      </c>
      <c r="BS113">
        <f t="shared" ca="1" si="113"/>
        <v>25</v>
      </c>
      <c r="BV113" s="45">
        <f t="shared" ca="1" si="156"/>
        <v>5312.9075453206897</v>
      </c>
      <c r="BW113" s="45">
        <f t="shared" ca="1" si="114"/>
        <v>173169.33029352463</v>
      </c>
      <c r="BX113" s="15">
        <f t="shared" ca="1" si="115"/>
        <v>1.3289579053699097E-2</v>
      </c>
    </row>
    <row r="114" spans="1:76" x14ac:dyDescent="0.25">
      <c r="A114" s="38">
        <f t="shared" si="116"/>
        <v>114</v>
      </c>
      <c r="B114">
        <f t="shared" si="117"/>
        <v>111</v>
      </c>
      <c r="C114" t="str">
        <f t="shared" ca="1" si="140"/>
        <v>01/04/2016</v>
      </c>
      <c r="D114" s="3">
        <f t="shared" si="157"/>
        <v>46249.999999999956</v>
      </c>
      <c r="F114">
        <f t="shared" ca="1" si="141"/>
        <v>104.66537724193699</v>
      </c>
      <c r="G114" s="5">
        <f t="shared" ca="1" si="158"/>
        <v>0</v>
      </c>
      <c r="H114">
        <f t="shared" ca="1" si="137"/>
        <v>0</v>
      </c>
      <c r="I114">
        <f t="shared" ca="1" si="138"/>
        <v>260</v>
      </c>
      <c r="J114" s="3">
        <f t="shared" ca="1" si="139"/>
        <v>28106.996602838921</v>
      </c>
      <c r="K114" s="3">
        <f t="shared" ca="1" si="118"/>
        <v>18412.002496297839</v>
      </c>
      <c r="L114" s="15">
        <f ca="1">K114/(RataPAC*Sintesi!$B$4)</f>
        <v>0.92060012481489195</v>
      </c>
      <c r="M114" s="13" t="e">
        <f t="shared" ca="1" si="103"/>
        <v>#DIV/0!</v>
      </c>
      <c r="N114" s="25" t="e">
        <f t="shared" ca="1" si="104"/>
        <v>#DIV/0!</v>
      </c>
      <c r="P114">
        <f t="shared" ca="1" si="142"/>
        <v>168.98583733374701</v>
      </c>
      <c r="Q114" s="5">
        <f t="shared" ca="1" si="159"/>
        <v>0</v>
      </c>
      <c r="R114">
        <f t="shared" ca="1" si="119"/>
        <v>0</v>
      </c>
      <c r="S114">
        <f t="shared" ca="1" si="120"/>
        <v>267</v>
      </c>
      <c r="T114" s="3">
        <f t="shared" ca="1" si="121"/>
        <v>44616.441989220613</v>
      </c>
      <c r="U114" s="3">
        <f t="shared" ca="1" si="122"/>
        <v>18078.081283240623</v>
      </c>
      <c r="V114" s="15">
        <f ca="1">U114/(RataPAC*Sintesi!$B$4)</f>
        <v>0.90390406416203117</v>
      </c>
      <c r="X114">
        <f t="shared" ca="1" si="143"/>
        <v>39.625898737719901</v>
      </c>
      <c r="Y114" s="5">
        <f t="shared" ca="1" si="160"/>
        <v>0</v>
      </c>
      <c r="Z114">
        <f t="shared" ca="1" si="123"/>
        <v>0</v>
      </c>
      <c r="AA114">
        <f t="shared" ca="1" si="124"/>
        <v>636</v>
      </c>
      <c r="AB114" s="3">
        <f t="shared" ca="1" si="125"/>
        <v>25278.3569782206</v>
      </c>
      <c r="AC114" s="3">
        <f t="shared" ca="1" si="126"/>
        <v>19341.358226497148</v>
      </c>
      <c r="AD114" s="15">
        <f ca="1">AC114/(RataPAC*Sintesi!$B$4)</f>
        <v>0.96706791132485737</v>
      </c>
      <c r="AF114">
        <f t="shared" ca="1" si="144"/>
        <v>46.039000000000001</v>
      </c>
      <c r="AG114" s="5">
        <f t="shared" ca="1" si="161"/>
        <v>0</v>
      </c>
      <c r="AH114">
        <f t="shared" ca="1" si="127"/>
        <v>0</v>
      </c>
      <c r="AI114">
        <f t="shared" ca="1" si="128"/>
        <v>793</v>
      </c>
      <c r="AJ114" s="3">
        <f t="shared" ca="1" si="129"/>
        <v>37401.131300000001</v>
      </c>
      <c r="AK114" s="3">
        <f t="shared" ca="1" si="130"/>
        <v>19407.166802036867</v>
      </c>
      <c r="AL114" s="15">
        <f ca="1">AK114/(RataPAC*Sintesi!$B$4)</f>
        <v>0.9703583401018433</v>
      </c>
      <c r="AN114">
        <f t="shared" ca="1" si="145"/>
        <v>35.406500000000001</v>
      </c>
      <c r="AO114" s="5">
        <f t="shared" ca="1" si="162"/>
        <v>0</v>
      </c>
      <c r="AP114">
        <f t="shared" ca="1" si="131"/>
        <v>0</v>
      </c>
      <c r="AQ114">
        <f t="shared" ca="1" si="132"/>
        <v>955</v>
      </c>
      <c r="AR114" s="3">
        <f t="shared" ca="1" si="133"/>
        <v>32518.036499999998</v>
      </c>
      <c r="AS114" s="3">
        <f t="shared" ca="1" si="134"/>
        <v>19448.483646606866</v>
      </c>
      <c r="AT114" s="15">
        <f ca="1">AS114/(RataPAC*Sintesi!$B$4)</f>
        <v>0.97242418233034333</v>
      </c>
      <c r="AW114" s="3">
        <f t="shared" ca="1" si="109"/>
        <v>0</v>
      </c>
      <c r="AX114" s="5">
        <f t="shared" ca="1" si="135"/>
        <v>97462.092454679369</v>
      </c>
      <c r="AY114" s="5">
        <f t="shared" ca="1" si="110"/>
        <v>167920.96337028014</v>
      </c>
      <c r="AZ114" s="5">
        <f t="shared" ca="1" si="136"/>
        <v>70458.870915600768</v>
      </c>
      <c r="BB114" s="16">
        <f t="shared" ca="1" si="111"/>
        <v>42461</v>
      </c>
      <c r="BC114" s="5">
        <f t="shared" ca="1" si="112"/>
        <v>0</v>
      </c>
      <c r="BG114" s="45">
        <f t="shared" ca="1" si="146"/>
        <v>0</v>
      </c>
      <c r="BH114" s="45">
        <f t="shared" ca="1" si="147"/>
        <v>0</v>
      </c>
      <c r="BI114" s="45">
        <f t="shared" ca="1" si="148"/>
        <v>0</v>
      </c>
      <c r="BJ114" s="45">
        <f t="shared" ca="1" si="149"/>
        <v>0</v>
      </c>
      <c r="BK114" s="45">
        <f t="shared" ca="1" si="150"/>
        <v>0</v>
      </c>
      <c r="BM114">
        <f t="shared" ca="1" si="151"/>
        <v>5</v>
      </c>
      <c r="BN114">
        <f t="shared" ca="1" si="152"/>
        <v>5</v>
      </c>
      <c r="BO114">
        <f t="shared" ca="1" si="153"/>
        <v>5</v>
      </c>
      <c r="BP114">
        <f t="shared" ca="1" si="154"/>
        <v>5</v>
      </c>
      <c r="BQ114">
        <f t="shared" ca="1" si="155"/>
        <v>5</v>
      </c>
      <c r="BS114">
        <f t="shared" ca="1" si="113"/>
        <v>25</v>
      </c>
      <c r="BV114" s="45">
        <f t="shared" ca="1" si="156"/>
        <v>5312.9075453206897</v>
      </c>
      <c r="BW114" s="45">
        <f t="shared" ca="1" si="114"/>
        <v>173233.87091560083</v>
      </c>
      <c r="BX114" s="15">
        <f t="shared" ca="1" si="115"/>
        <v>3.7270238307662851E-4</v>
      </c>
    </row>
    <row r="115" spans="1:76" x14ac:dyDescent="0.25">
      <c r="A115" s="38">
        <f t="shared" si="116"/>
        <v>115</v>
      </c>
      <c r="B115">
        <f t="shared" si="117"/>
        <v>112</v>
      </c>
      <c r="C115" t="str">
        <f t="shared" ca="1" si="140"/>
        <v>29/04/2016</v>
      </c>
      <c r="D115" s="3">
        <f t="shared" si="157"/>
        <v>46666.666666666621</v>
      </c>
      <c r="F115">
        <f t="shared" ca="1" si="141"/>
        <v>108.10383308784201</v>
      </c>
      <c r="G115" s="5">
        <f t="shared" ca="1" si="158"/>
        <v>0</v>
      </c>
      <c r="H115">
        <f t="shared" ca="1" si="137"/>
        <v>0</v>
      </c>
      <c r="I115">
        <f t="shared" ca="1" si="138"/>
        <v>260</v>
      </c>
      <c r="J115" s="3">
        <f t="shared" ca="1" si="139"/>
        <v>28502.930714002679</v>
      </c>
      <c r="K115" s="3">
        <f t="shared" ca="1" si="118"/>
        <v>18412.002496297839</v>
      </c>
      <c r="L115" s="15">
        <f ca="1">K115/(RataPAC*Sintesi!$B$4)</f>
        <v>0.92060012481489195</v>
      </c>
      <c r="M115" s="13" t="e">
        <f t="shared" ca="1" si="103"/>
        <v>#DIV/0!</v>
      </c>
      <c r="N115" s="25" t="e">
        <f t="shared" ca="1" si="104"/>
        <v>#DIV/0!</v>
      </c>
      <c r="P115">
        <f t="shared" ca="1" si="142"/>
        <v>167.10277898584499</v>
      </c>
      <c r="Q115" s="5">
        <f t="shared" ca="1" si="159"/>
        <v>0</v>
      </c>
      <c r="R115">
        <f t="shared" ca="1" si="119"/>
        <v>0</v>
      </c>
      <c r="S115">
        <f t="shared" ca="1" si="120"/>
        <v>267</v>
      </c>
      <c r="T115" s="3">
        <f t="shared" ca="1" si="121"/>
        <v>46622.118585353615</v>
      </c>
      <c r="U115" s="3">
        <f t="shared" ca="1" si="122"/>
        <v>18078.081283240623</v>
      </c>
      <c r="V115" s="15">
        <f ca="1">U115/(RataPAC*Sintesi!$B$4)</f>
        <v>0.90390406416203117</v>
      </c>
      <c r="X115">
        <f t="shared" ca="1" si="143"/>
        <v>39.745844305378299</v>
      </c>
      <c r="Y115" s="5">
        <f t="shared" ca="1" si="160"/>
        <v>0</v>
      </c>
      <c r="Z115">
        <f t="shared" ca="1" si="123"/>
        <v>0</v>
      </c>
      <c r="AA115">
        <f t="shared" ca="1" si="124"/>
        <v>636</v>
      </c>
      <c r="AB115" s="3">
        <f t="shared" ca="1" si="125"/>
        <v>24788.588926470944</v>
      </c>
      <c r="AC115" s="3">
        <f t="shared" ca="1" si="126"/>
        <v>19341.358226497148</v>
      </c>
      <c r="AD115" s="15">
        <f ca="1">AC115/(RataPAC*Sintesi!$B$4)</f>
        <v>0.96706791132485737</v>
      </c>
      <c r="AF115">
        <f t="shared" ca="1" si="144"/>
        <v>47.164099999999998</v>
      </c>
      <c r="AG115" s="5">
        <f t="shared" ca="1" si="161"/>
        <v>0</v>
      </c>
      <c r="AH115">
        <f t="shared" ca="1" si="127"/>
        <v>0</v>
      </c>
      <c r="AI115">
        <f t="shared" ca="1" si="128"/>
        <v>793</v>
      </c>
      <c r="AJ115" s="3">
        <f t="shared" ca="1" si="129"/>
        <v>38379.376100000001</v>
      </c>
      <c r="AK115" s="3">
        <f t="shared" ca="1" si="130"/>
        <v>19407.166802036867</v>
      </c>
      <c r="AL115" s="15">
        <f ca="1">AK115/(RataPAC*Sintesi!$B$4)</f>
        <v>0.9703583401018433</v>
      </c>
      <c r="AN115">
        <f t="shared" ca="1" si="145"/>
        <v>34.0503</v>
      </c>
      <c r="AO115" s="5">
        <f t="shared" ca="1" si="162"/>
        <v>0</v>
      </c>
      <c r="AP115">
        <f t="shared" ca="1" si="131"/>
        <v>0</v>
      </c>
      <c r="AQ115">
        <f t="shared" ca="1" si="132"/>
        <v>955</v>
      </c>
      <c r="AR115" s="3">
        <f t="shared" ca="1" si="133"/>
        <v>33800.219499999999</v>
      </c>
      <c r="AS115" s="3">
        <f t="shared" ca="1" si="134"/>
        <v>19448.483646606866</v>
      </c>
      <c r="AT115" s="15">
        <f ca="1">AS115/(RataPAC*Sintesi!$B$4)</f>
        <v>0.97242418233034333</v>
      </c>
      <c r="AW115" s="3">
        <f t="shared" ca="1" si="109"/>
        <v>0</v>
      </c>
      <c r="AX115" s="5">
        <f t="shared" ca="1" si="135"/>
        <v>97487.092454679369</v>
      </c>
      <c r="AY115" s="5">
        <f t="shared" ca="1" si="110"/>
        <v>172093.23382582725</v>
      </c>
      <c r="AZ115" s="5">
        <f t="shared" ca="1" si="136"/>
        <v>74606.141371147882</v>
      </c>
      <c r="BB115" s="16">
        <f t="shared" ca="1" si="111"/>
        <v>42489</v>
      </c>
      <c r="BC115" s="5">
        <f t="shared" ca="1" si="112"/>
        <v>0</v>
      </c>
      <c r="BG115" s="45">
        <f t="shared" ca="1" si="146"/>
        <v>0</v>
      </c>
      <c r="BH115" s="45">
        <f t="shared" ca="1" si="147"/>
        <v>0</v>
      </c>
      <c r="BI115" s="45">
        <f t="shared" ca="1" si="148"/>
        <v>0</v>
      </c>
      <c r="BJ115" s="45">
        <f t="shared" ca="1" si="149"/>
        <v>0</v>
      </c>
      <c r="BK115" s="45">
        <f t="shared" ca="1" si="150"/>
        <v>0</v>
      </c>
      <c r="BM115">
        <f t="shared" ca="1" si="151"/>
        <v>5</v>
      </c>
      <c r="BN115">
        <f t="shared" ca="1" si="152"/>
        <v>5</v>
      </c>
      <c r="BO115">
        <f t="shared" ca="1" si="153"/>
        <v>5</v>
      </c>
      <c r="BP115">
        <f t="shared" ca="1" si="154"/>
        <v>5</v>
      </c>
      <c r="BQ115">
        <f t="shared" ca="1" si="155"/>
        <v>5</v>
      </c>
      <c r="BS115">
        <f t="shared" ca="1" si="113"/>
        <v>25</v>
      </c>
      <c r="BV115" s="45">
        <f t="shared" ca="1" si="156"/>
        <v>5312.9075453206897</v>
      </c>
      <c r="BW115" s="45">
        <f t="shared" ca="1" si="114"/>
        <v>177406.14137114794</v>
      </c>
      <c r="BX115" s="15">
        <f t="shared" ca="1" si="115"/>
        <v>2.408461136090323E-2</v>
      </c>
    </row>
    <row r="116" spans="1:76" x14ac:dyDescent="0.25">
      <c r="A116" s="38">
        <f t="shared" si="116"/>
        <v>116</v>
      </c>
      <c r="B116">
        <f t="shared" si="117"/>
        <v>113</v>
      </c>
      <c r="C116" t="str">
        <f t="shared" ca="1" si="140"/>
        <v>01/06/2016</v>
      </c>
      <c r="D116" s="3">
        <f t="shared" si="157"/>
        <v>47083.333333333285</v>
      </c>
      <c r="F116">
        <f t="shared" ca="1" si="141"/>
        <v>109.626656592318</v>
      </c>
      <c r="G116" s="5">
        <f t="shared" ca="1" si="158"/>
        <v>0</v>
      </c>
      <c r="H116">
        <f t="shared" ca="1" si="137"/>
        <v>0</v>
      </c>
      <c r="I116">
        <f t="shared" ca="1" si="138"/>
        <v>260</v>
      </c>
      <c r="J116" s="3">
        <f t="shared" ca="1" si="139"/>
        <v>27751.399463844682</v>
      </c>
      <c r="K116" s="3">
        <f t="shared" ca="1" si="118"/>
        <v>18412.002496297839</v>
      </c>
      <c r="L116" s="15">
        <f ca="1">K116/(RataPAC*Sintesi!$B$4)</f>
        <v>0.92060012481489195</v>
      </c>
      <c r="M116" s="13" t="e">
        <f t="shared" ca="1" si="103"/>
        <v>#DIV/0!</v>
      </c>
      <c r="N116" s="25" t="e">
        <f t="shared" ca="1" si="104"/>
        <v>#DIV/0!</v>
      </c>
      <c r="P116">
        <f t="shared" ca="1" si="142"/>
        <v>174.61467634963901</v>
      </c>
      <c r="Q116" s="5">
        <f t="shared" ca="1" si="159"/>
        <v>0</v>
      </c>
      <c r="R116">
        <f t="shared" ca="1" si="119"/>
        <v>0</v>
      </c>
      <c r="S116">
        <f t="shared" ca="1" si="120"/>
        <v>267</v>
      </c>
      <c r="T116" s="3">
        <f t="shared" ca="1" si="121"/>
        <v>46938.509108306418</v>
      </c>
      <c r="U116" s="3">
        <f t="shared" ca="1" si="122"/>
        <v>18078.081283240623</v>
      </c>
      <c r="V116" s="15">
        <f ca="1">U116/(RataPAC*Sintesi!$B$4)</f>
        <v>0.90390406416203117</v>
      </c>
      <c r="X116">
        <f t="shared" ca="1" si="143"/>
        <v>38.975768752312803</v>
      </c>
      <c r="Y116" s="5">
        <f t="shared" ca="1" si="160"/>
        <v>0</v>
      </c>
      <c r="Z116">
        <f t="shared" ca="1" si="123"/>
        <v>0</v>
      </c>
      <c r="AA116">
        <f t="shared" ca="1" si="124"/>
        <v>636</v>
      </c>
      <c r="AB116" s="3">
        <f t="shared" ca="1" si="125"/>
        <v>25659.632678850925</v>
      </c>
      <c r="AC116" s="3">
        <f t="shared" ca="1" si="126"/>
        <v>19341.358226497148</v>
      </c>
      <c r="AD116" s="15">
        <f ca="1">AC116/(RataPAC*Sintesi!$B$4)</f>
        <v>0.96706791132485737</v>
      </c>
      <c r="AF116">
        <f t="shared" ca="1" si="144"/>
        <v>48.3977</v>
      </c>
      <c r="AG116" s="5">
        <f t="shared" ca="1" si="161"/>
        <v>0</v>
      </c>
      <c r="AH116">
        <f t="shared" ca="1" si="127"/>
        <v>0</v>
      </c>
      <c r="AI116">
        <f t="shared" ca="1" si="128"/>
        <v>793</v>
      </c>
      <c r="AJ116" s="3">
        <f t="shared" ca="1" si="129"/>
        <v>36706.780500000001</v>
      </c>
      <c r="AK116" s="3">
        <f t="shared" ca="1" si="130"/>
        <v>19407.166802036867</v>
      </c>
      <c r="AL116" s="15">
        <f ca="1">AK116/(RataPAC*Sintesi!$B$4)</f>
        <v>0.9703583401018433</v>
      </c>
      <c r="AN116">
        <f t="shared" ca="1" si="145"/>
        <v>35.392899999999997</v>
      </c>
      <c r="AO116" s="5">
        <f t="shared" ca="1" si="162"/>
        <v>0</v>
      </c>
      <c r="AP116">
        <f t="shared" ca="1" si="131"/>
        <v>0</v>
      </c>
      <c r="AQ116">
        <f t="shared" ca="1" si="132"/>
        <v>955</v>
      </c>
      <c r="AR116" s="3">
        <f t="shared" ca="1" si="133"/>
        <v>32972.425499999998</v>
      </c>
      <c r="AS116" s="3">
        <f t="shared" ca="1" si="134"/>
        <v>19448.483646606866</v>
      </c>
      <c r="AT116" s="15">
        <f ca="1">AS116/(RataPAC*Sintesi!$B$4)</f>
        <v>0.97242418233034333</v>
      </c>
      <c r="AW116" s="3">
        <f t="shared" ca="1" si="109"/>
        <v>0</v>
      </c>
      <c r="AX116" s="5">
        <f t="shared" ca="1" si="135"/>
        <v>97512.092454679369</v>
      </c>
      <c r="AY116" s="5">
        <f t="shared" ca="1" si="110"/>
        <v>170028.74725100203</v>
      </c>
      <c r="AZ116" s="5">
        <f t="shared" ca="1" si="136"/>
        <v>72516.654796322662</v>
      </c>
      <c r="BB116" s="16">
        <f t="shared" ca="1" si="111"/>
        <v>42522</v>
      </c>
      <c r="BC116" s="5">
        <f t="shared" ca="1" si="112"/>
        <v>0</v>
      </c>
      <c r="BG116" s="45">
        <f t="shared" ca="1" si="146"/>
        <v>0</v>
      </c>
      <c r="BH116" s="45">
        <f t="shared" ca="1" si="147"/>
        <v>0</v>
      </c>
      <c r="BI116" s="45">
        <f t="shared" ca="1" si="148"/>
        <v>0</v>
      </c>
      <c r="BJ116" s="45">
        <f t="shared" ca="1" si="149"/>
        <v>0</v>
      </c>
      <c r="BK116" s="45">
        <f t="shared" ca="1" si="150"/>
        <v>0</v>
      </c>
      <c r="BM116">
        <f t="shared" ca="1" si="151"/>
        <v>5</v>
      </c>
      <c r="BN116">
        <f t="shared" ca="1" si="152"/>
        <v>5</v>
      </c>
      <c r="BO116">
        <f t="shared" ca="1" si="153"/>
        <v>5</v>
      </c>
      <c r="BP116">
        <f t="shared" ca="1" si="154"/>
        <v>5</v>
      </c>
      <c r="BQ116">
        <f t="shared" ca="1" si="155"/>
        <v>5</v>
      </c>
      <c r="BS116">
        <f t="shared" ca="1" si="113"/>
        <v>25</v>
      </c>
      <c r="BV116" s="45">
        <f t="shared" ca="1" si="156"/>
        <v>5312.9075453206897</v>
      </c>
      <c r="BW116" s="45">
        <f t="shared" ca="1" si="114"/>
        <v>175341.65479632272</v>
      </c>
      <c r="BX116" s="15">
        <f t="shared" ca="1" si="115"/>
        <v>-1.163706373899509E-2</v>
      </c>
    </row>
    <row r="117" spans="1:76" x14ac:dyDescent="0.25">
      <c r="A117" s="38">
        <f t="shared" si="116"/>
        <v>117</v>
      </c>
      <c r="B117">
        <f t="shared" si="117"/>
        <v>114</v>
      </c>
      <c r="C117" t="str">
        <f t="shared" ca="1" si="140"/>
        <v>01/07/2016</v>
      </c>
      <c r="D117" s="3">
        <f t="shared" si="157"/>
        <v>47499.999999999949</v>
      </c>
      <c r="F117">
        <f t="shared" ca="1" si="141"/>
        <v>106.73615178401801</v>
      </c>
      <c r="G117" s="5">
        <f t="shared" ca="1" si="158"/>
        <v>0</v>
      </c>
      <c r="H117">
        <f t="shared" ca="1" si="137"/>
        <v>0</v>
      </c>
      <c r="I117">
        <f t="shared" ca="1" si="138"/>
        <v>260</v>
      </c>
      <c r="J117" s="3">
        <f t="shared" ca="1" si="139"/>
        <v>28349.294241369658</v>
      </c>
      <c r="K117" s="3">
        <f t="shared" ca="1" si="118"/>
        <v>18412.002496297839</v>
      </c>
      <c r="L117" s="15">
        <f ca="1">K117/(RataPAC*Sintesi!$B$4)</f>
        <v>0.92060012481489195</v>
      </c>
      <c r="M117" s="13" t="e">
        <f t="shared" ca="1" si="103"/>
        <v>#DIV/0!</v>
      </c>
      <c r="N117" s="25" t="e">
        <f t="shared" ca="1" si="104"/>
        <v>#DIV/0!</v>
      </c>
      <c r="P117">
        <f t="shared" ca="1" si="142"/>
        <v>175.79965958167199</v>
      </c>
      <c r="Q117" s="5">
        <f t="shared" ca="1" si="159"/>
        <v>0</v>
      </c>
      <c r="R117">
        <f t="shared" ca="1" si="119"/>
        <v>0</v>
      </c>
      <c r="S117">
        <f t="shared" ca="1" si="120"/>
        <v>267</v>
      </c>
      <c r="T117" s="3">
        <f t="shared" ca="1" si="121"/>
        <v>48379.739617253465</v>
      </c>
      <c r="U117" s="3">
        <f t="shared" ca="1" si="122"/>
        <v>18078.081283240623</v>
      </c>
      <c r="V117" s="15">
        <f ca="1">U117/(RataPAC*Sintesi!$B$4)</f>
        <v>0.90390406416203117</v>
      </c>
      <c r="X117">
        <f t="shared" ca="1" si="143"/>
        <v>40.345334400709</v>
      </c>
      <c r="Y117" s="5">
        <f t="shared" ca="1" si="160"/>
        <v>0</v>
      </c>
      <c r="Z117">
        <f t="shared" ca="1" si="123"/>
        <v>0</v>
      </c>
      <c r="AA117">
        <f t="shared" ca="1" si="124"/>
        <v>636</v>
      </c>
      <c r="AB117" s="3">
        <f t="shared" ca="1" si="125"/>
        <v>27140.365885432817</v>
      </c>
      <c r="AC117" s="3">
        <f t="shared" ca="1" si="126"/>
        <v>19341.358226497148</v>
      </c>
      <c r="AD117" s="15">
        <f ca="1">AC117/(RataPAC*Sintesi!$B$4)</f>
        <v>0.96706791132485737</v>
      </c>
      <c r="AF117">
        <f t="shared" ca="1" si="144"/>
        <v>46.288499999999999</v>
      </c>
      <c r="AG117" s="5">
        <f t="shared" ca="1" si="161"/>
        <v>0</v>
      </c>
      <c r="AH117">
        <f t="shared" ca="1" si="127"/>
        <v>0</v>
      </c>
      <c r="AI117">
        <f t="shared" ca="1" si="128"/>
        <v>793</v>
      </c>
      <c r="AJ117" s="3">
        <f t="shared" ca="1" si="129"/>
        <v>38348.211200000005</v>
      </c>
      <c r="AK117" s="3">
        <f t="shared" ca="1" si="130"/>
        <v>19407.166802036867</v>
      </c>
      <c r="AL117" s="15">
        <f ca="1">AK117/(RataPAC*Sintesi!$B$4)</f>
        <v>0.9703583401018433</v>
      </c>
      <c r="AN117">
        <f t="shared" ca="1" si="145"/>
        <v>34.5261</v>
      </c>
      <c r="AO117" s="5">
        <f t="shared" ca="1" si="162"/>
        <v>0</v>
      </c>
      <c r="AP117">
        <f t="shared" ca="1" si="131"/>
        <v>0</v>
      </c>
      <c r="AQ117">
        <f t="shared" ca="1" si="132"/>
        <v>955</v>
      </c>
      <c r="AR117" s="3">
        <f t="shared" ca="1" si="133"/>
        <v>36824.800000000003</v>
      </c>
      <c r="AS117" s="3">
        <f t="shared" ca="1" si="134"/>
        <v>19448.483646606866</v>
      </c>
      <c r="AT117" s="15">
        <f ca="1">AS117/(RataPAC*Sintesi!$B$4)</f>
        <v>0.97242418233034333</v>
      </c>
      <c r="AW117" s="3">
        <f t="shared" ca="1" si="109"/>
        <v>0</v>
      </c>
      <c r="AX117" s="5">
        <f t="shared" ca="1" si="135"/>
        <v>97537.092454679369</v>
      </c>
      <c r="AY117" s="5">
        <f t="shared" ca="1" si="110"/>
        <v>179042.41094405594</v>
      </c>
      <c r="AZ117" s="5">
        <f t="shared" ca="1" si="136"/>
        <v>81505.318489376572</v>
      </c>
      <c r="BB117" s="16">
        <f t="shared" ca="1" si="111"/>
        <v>42552</v>
      </c>
      <c r="BC117" s="5">
        <f t="shared" ca="1" si="112"/>
        <v>0</v>
      </c>
      <c r="BG117" s="45">
        <f t="shared" ca="1" si="146"/>
        <v>0</v>
      </c>
      <c r="BH117" s="45">
        <f t="shared" ca="1" si="147"/>
        <v>0</v>
      </c>
      <c r="BI117" s="45">
        <f t="shared" ca="1" si="148"/>
        <v>0</v>
      </c>
      <c r="BJ117" s="45">
        <f t="shared" ca="1" si="149"/>
        <v>0</v>
      </c>
      <c r="BK117" s="45">
        <f t="shared" ca="1" si="150"/>
        <v>0</v>
      </c>
      <c r="BM117">
        <f t="shared" ca="1" si="151"/>
        <v>5</v>
      </c>
      <c r="BN117">
        <f t="shared" ca="1" si="152"/>
        <v>5</v>
      </c>
      <c r="BO117">
        <f t="shared" ca="1" si="153"/>
        <v>5</v>
      </c>
      <c r="BP117">
        <f t="shared" ca="1" si="154"/>
        <v>5</v>
      </c>
      <c r="BQ117">
        <f t="shared" ca="1" si="155"/>
        <v>5</v>
      </c>
      <c r="BS117">
        <f t="shared" ca="1" si="113"/>
        <v>25</v>
      </c>
      <c r="BV117" s="45">
        <f t="shared" ca="1" si="156"/>
        <v>5312.9075453206897</v>
      </c>
      <c r="BW117" s="45">
        <f t="shared" ca="1" si="114"/>
        <v>184355.31848937663</v>
      </c>
      <c r="BX117" s="15">
        <f t="shared" ca="1" si="115"/>
        <v>5.1406288503003994E-2</v>
      </c>
    </row>
    <row r="118" spans="1:76" x14ac:dyDescent="0.25">
      <c r="A118" s="38">
        <f t="shared" si="116"/>
        <v>118</v>
      </c>
      <c r="B118">
        <f t="shared" si="117"/>
        <v>115</v>
      </c>
      <c r="C118" t="str">
        <f t="shared" ca="1" si="140"/>
        <v>01/08/2016</v>
      </c>
      <c r="D118" s="3">
        <f t="shared" si="157"/>
        <v>47916.666666666613</v>
      </c>
      <c r="F118">
        <f t="shared" ca="1" si="141"/>
        <v>109.03574708219099</v>
      </c>
      <c r="G118" s="5">
        <f t="shared" ca="1" si="158"/>
        <v>0</v>
      </c>
      <c r="H118">
        <f t="shared" ca="1" si="137"/>
        <v>0</v>
      </c>
      <c r="I118">
        <f t="shared" ca="1" si="138"/>
        <v>260</v>
      </c>
      <c r="J118" s="3">
        <f t="shared" ca="1" si="139"/>
        <v>28709.831406865698</v>
      </c>
      <c r="K118" s="3">
        <f t="shared" ca="1" si="118"/>
        <v>18412.002496297839</v>
      </c>
      <c r="L118" s="15">
        <f ca="1">K118/(RataPAC*Sintesi!$B$4)</f>
        <v>0.92060012481489195</v>
      </c>
      <c r="M118" s="13" t="e">
        <f t="shared" ca="1" si="103"/>
        <v>#DIV/0!</v>
      </c>
      <c r="N118" s="25" t="e">
        <f t="shared" ca="1" si="104"/>
        <v>#DIV/0!</v>
      </c>
      <c r="P118">
        <f t="shared" ca="1" si="142"/>
        <v>181.19752665638001</v>
      </c>
      <c r="Q118" s="5">
        <f t="shared" ca="1" si="159"/>
        <v>0</v>
      </c>
      <c r="R118">
        <f t="shared" ca="1" si="119"/>
        <v>0</v>
      </c>
      <c r="S118">
        <f t="shared" ca="1" si="120"/>
        <v>267</v>
      </c>
      <c r="T118" s="3">
        <f t="shared" ca="1" si="121"/>
        <v>48410.148034403996</v>
      </c>
      <c r="U118" s="3">
        <f t="shared" ca="1" si="122"/>
        <v>18078.081283240623</v>
      </c>
      <c r="V118" s="15">
        <f ca="1">U118/(RataPAC*Sintesi!$B$4)</f>
        <v>0.90390406416203117</v>
      </c>
      <c r="X118">
        <f t="shared" ca="1" si="143"/>
        <v>42.673531266403799</v>
      </c>
      <c r="Y118" s="5">
        <f t="shared" ca="1" si="160"/>
        <v>0</v>
      </c>
      <c r="Z118">
        <f t="shared" ca="1" si="123"/>
        <v>0</v>
      </c>
      <c r="AA118">
        <f t="shared" ca="1" si="124"/>
        <v>636</v>
      </c>
      <c r="AB118" s="3">
        <f t="shared" ca="1" si="125"/>
        <v>27623.602304259268</v>
      </c>
      <c r="AC118" s="3">
        <f t="shared" ca="1" si="126"/>
        <v>19341.358226497148</v>
      </c>
      <c r="AD118" s="15">
        <f ca="1">AC118/(RataPAC*Sintesi!$B$4)</f>
        <v>0.96706791132485737</v>
      </c>
      <c r="AF118">
        <f t="shared" ca="1" si="144"/>
        <v>48.358400000000003</v>
      </c>
      <c r="AG118" s="5">
        <f t="shared" ca="1" si="161"/>
        <v>0</v>
      </c>
      <c r="AH118">
        <f t="shared" ca="1" si="127"/>
        <v>0</v>
      </c>
      <c r="AI118">
        <f t="shared" ca="1" si="128"/>
        <v>793</v>
      </c>
      <c r="AJ118" s="3">
        <f t="shared" ca="1" si="129"/>
        <v>39675.851800000004</v>
      </c>
      <c r="AK118" s="3">
        <f t="shared" ca="1" si="130"/>
        <v>19407.166802036867</v>
      </c>
      <c r="AL118" s="15">
        <f ca="1">AK118/(RataPAC*Sintesi!$B$4)</f>
        <v>0.9703583401018433</v>
      </c>
      <c r="AN118">
        <f t="shared" ca="1" si="145"/>
        <v>38.56</v>
      </c>
      <c r="AO118" s="5">
        <f t="shared" ca="1" si="162"/>
        <v>0</v>
      </c>
      <c r="AP118">
        <f t="shared" ca="1" si="131"/>
        <v>0</v>
      </c>
      <c r="AQ118">
        <f t="shared" ca="1" si="132"/>
        <v>955</v>
      </c>
      <c r="AR118" s="3">
        <f t="shared" ca="1" si="133"/>
        <v>37078.639000000003</v>
      </c>
      <c r="AS118" s="3">
        <f t="shared" ca="1" si="134"/>
        <v>19448.483646606866</v>
      </c>
      <c r="AT118" s="15">
        <f ca="1">AS118/(RataPAC*Sintesi!$B$4)</f>
        <v>0.97242418233034333</v>
      </c>
      <c r="AW118" s="3">
        <f t="shared" ca="1" si="109"/>
        <v>0</v>
      </c>
      <c r="AX118" s="5">
        <f t="shared" ca="1" si="135"/>
        <v>97562.092454679369</v>
      </c>
      <c r="AY118" s="5">
        <f t="shared" ca="1" si="110"/>
        <v>181498.07254552896</v>
      </c>
      <c r="AZ118" s="5">
        <f t="shared" ca="1" si="136"/>
        <v>83935.980090849596</v>
      </c>
      <c r="BB118" s="16">
        <f t="shared" ca="1" si="111"/>
        <v>42583</v>
      </c>
      <c r="BC118" s="5">
        <f t="shared" ca="1" si="112"/>
        <v>0</v>
      </c>
      <c r="BG118" s="45">
        <f t="shared" ca="1" si="146"/>
        <v>0</v>
      </c>
      <c r="BH118" s="45">
        <f t="shared" ca="1" si="147"/>
        <v>0</v>
      </c>
      <c r="BI118" s="45">
        <f t="shared" ca="1" si="148"/>
        <v>0</v>
      </c>
      <c r="BJ118" s="45">
        <f t="shared" ca="1" si="149"/>
        <v>0</v>
      </c>
      <c r="BK118" s="45">
        <f t="shared" ca="1" si="150"/>
        <v>0</v>
      </c>
      <c r="BM118">
        <f t="shared" ca="1" si="151"/>
        <v>5</v>
      </c>
      <c r="BN118">
        <f t="shared" ca="1" si="152"/>
        <v>5</v>
      </c>
      <c r="BO118">
        <f t="shared" ca="1" si="153"/>
        <v>5</v>
      </c>
      <c r="BP118">
        <f t="shared" ca="1" si="154"/>
        <v>5</v>
      </c>
      <c r="BQ118">
        <f t="shared" ca="1" si="155"/>
        <v>5</v>
      </c>
      <c r="BS118">
        <f t="shared" ca="1" si="113"/>
        <v>25</v>
      </c>
      <c r="BV118" s="45">
        <f t="shared" ca="1" si="156"/>
        <v>5312.9075453206897</v>
      </c>
      <c r="BW118" s="45">
        <f t="shared" ca="1" si="114"/>
        <v>186810.98009084965</v>
      </c>
      <c r="BX118" s="15">
        <f t="shared" ca="1" si="115"/>
        <v>1.3320264484881328E-2</v>
      </c>
    </row>
    <row r="119" spans="1:76" x14ac:dyDescent="0.25">
      <c r="A119" s="38">
        <f t="shared" si="116"/>
        <v>119</v>
      </c>
      <c r="B119">
        <f t="shared" si="117"/>
        <v>116</v>
      </c>
      <c r="C119" t="str">
        <f t="shared" ca="1" si="140"/>
        <v>01/09/2016</v>
      </c>
      <c r="D119" s="3">
        <f t="shared" si="157"/>
        <v>48333.333333333278</v>
      </c>
      <c r="F119">
        <f t="shared" ca="1" si="141"/>
        <v>110.422428487945</v>
      </c>
      <c r="G119" s="5">
        <f t="shared" ca="1" si="158"/>
        <v>0</v>
      </c>
      <c r="H119">
        <f t="shared" ca="1" si="137"/>
        <v>0</v>
      </c>
      <c r="I119">
        <f t="shared" ca="1" si="138"/>
        <v>260</v>
      </c>
      <c r="J119" s="3">
        <f t="shared" ca="1" si="139"/>
        <v>28704.02194566296</v>
      </c>
      <c r="K119" s="3">
        <f t="shared" ca="1" si="118"/>
        <v>18412.002496297839</v>
      </c>
      <c r="L119" s="15">
        <f ca="1">K119/(RataPAC*Sintesi!$B$4)</f>
        <v>0.92060012481489195</v>
      </c>
      <c r="M119" s="13" t="e">
        <f t="shared" ca="1" si="103"/>
        <v>#DIV/0!</v>
      </c>
      <c r="N119" s="25" t="e">
        <f t="shared" ca="1" si="104"/>
        <v>#DIV/0!</v>
      </c>
      <c r="P119">
        <f t="shared" ca="1" si="142"/>
        <v>181.31141585919099</v>
      </c>
      <c r="Q119" s="5">
        <f t="shared" ca="1" si="159"/>
        <v>0</v>
      </c>
      <c r="R119">
        <f t="shared" ca="1" si="119"/>
        <v>0</v>
      </c>
      <c r="S119">
        <f t="shared" ca="1" si="120"/>
        <v>267</v>
      </c>
      <c r="T119" s="3">
        <f t="shared" ca="1" si="121"/>
        <v>48251.545228512936</v>
      </c>
      <c r="U119" s="3">
        <f t="shared" ca="1" si="122"/>
        <v>18078.081283240623</v>
      </c>
      <c r="V119" s="15">
        <f ca="1">U119/(RataPAC*Sintesi!$B$4)</f>
        <v>0.90390406416203117</v>
      </c>
      <c r="X119">
        <f t="shared" ca="1" si="143"/>
        <v>43.433336956382497</v>
      </c>
      <c r="Y119" s="5">
        <f t="shared" ca="1" si="160"/>
        <v>0</v>
      </c>
      <c r="Z119">
        <f t="shared" ca="1" si="123"/>
        <v>0</v>
      </c>
      <c r="AA119">
        <f t="shared" ca="1" si="124"/>
        <v>636</v>
      </c>
      <c r="AB119" s="3">
        <f t="shared" ca="1" si="125"/>
        <v>28177.601431993069</v>
      </c>
      <c r="AC119" s="3">
        <f t="shared" ca="1" si="126"/>
        <v>19341.358226497148</v>
      </c>
      <c r="AD119" s="15">
        <f ca="1">AC119/(RataPAC*Sintesi!$B$4)</f>
        <v>0.96706791132485737</v>
      </c>
      <c r="AF119">
        <f t="shared" ca="1" si="144"/>
        <v>50.032600000000002</v>
      </c>
      <c r="AG119" s="5">
        <f t="shared" ca="1" si="161"/>
        <v>0</v>
      </c>
      <c r="AH119">
        <f t="shared" ca="1" si="127"/>
        <v>0</v>
      </c>
      <c r="AI119">
        <f t="shared" ca="1" si="128"/>
        <v>793</v>
      </c>
      <c r="AJ119" s="3">
        <f t="shared" ca="1" si="129"/>
        <v>39501.709000000003</v>
      </c>
      <c r="AK119" s="3">
        <f t="shared" ca="1" si="130"/>
        <v>19407.166802036867</v>
      </c>
      <c r="AL119" s="15">
        <f ca="1">AK119/(RataPAC*Sintesi!$B$4)</f>
        <v>0.9703583401018433</v>
      </c>
      <c r="AN119">
        <f t="shared" ca="1" si="145"/>
        <v>38.825800000000001</v>
      </c>
      <c r="AO119" s="5">
        <f t="shared" ca="1" si="162"/>
        <v>0</v>
      </c>
      <c r="AP119">
        <f t="shared" ca="1" si="131"/>
        <v>0</v>
      </c>
      <c r="AQ119">
        <f t="shared" ca="1" si="132"/>
        <v>955</v>
      </c>
      <c r="AR119" s="3">
        <f t="shared" ca="1" si="133"/>
        <v>37891.343999999997</v>
      </c>
      <c r="AS119" s="3">
        <f t="shared" ca="1" si="134"/>
        <v>19448.483646606866</v>
      </c>
      <c r="AT119" s="15">
        <f ca="1">AS119/(RataPAC*Sintesi!$B$4)</f>
        <v>0.97242418233034333</v>
      </c>
      <c r="AW119" s="3">
        <f t="shared" ca="1" si="109"/>
        <v>0</v>
      </c>
      <c r="AX119" s="5">
        <f t="shared" ca="1" si="135"/>
        <v>97587.092454679369</v>
      </c>
      <c r="AY119" s="5">
        <f t="shared" ca="1" si="110"/>
        <v>182526.22160616898</v>
      </c>
      <c r="AZ119" s="5">
        <f t="shared" ca="1" si="136"/>
        <v>84939.129151489615</v>
      </c>
      <c r="BB119" s="16">
        <f t="shared" ca="1" si="111"/>
        <v>42614</v>
      </c>
      <c r="BC119" s="5">
        <f t="shared" ca="1" si="112"/>
        <v>0</v>
      </c>
      <c r="BG119" s="45">
        <f t="shared" ca="1" si="146"/>
        <v>0</v>
      </c>
      <c r="BH119" s="45">
        <f t="shared" ca="1" si="147"/>
        <v>0</v>
      </c>
      <c r="BI119" s="45">
        <f t="shared" ca="1" si="148"/>
        <v>0</v>
      </c>
      <c r="BJ119" s="45">
        <f t="shared" ca="1" si="149"/>
        <v>0</v>
      </c>
      <c r="BK119" s="45">
        <f t="shared" ca="1" si="150"/>
        <v>0</v>
      </c>
      <c r="BM119">
        <f t="shared" ca="1" si="151"/>
        <v>5</v>
      </c>
      <c r="BN119">
        <f t="shared" ca="1" si="152"/>
        <v>5</v>
      </c>
      <c r="BO119">
        <f t="shared" ca="1" si="153"/>
        <v>5</v>
      </c>
      <c r="BP119">
        <f t="shared" ca="1" si="154"/>
        <v>5</v>
      </c>
      <c r="BQ119">
        <f t="shared" ca="1" si="155"/>
        <v>5</v>
      </c>
      <c r="BS119">
        <f t="shared" ca="1" si="113"/>
        <v>25</v>
      </c>
      <c r="BV119" s="45">
        <f t="shared" ca="1" si="156"/>
        <v>5312.9075453206897</v>
      </c>
      <c r="BW119" s="45">
        <f t="shared" ca="1" si="114"/>
        <v>187839.12915148967</v>
      </c>
      <c r="BX119" s="15">
        <f t="shared" ca="1" si="115"/>
        <v>5.5036864542974406E-3</v>
      </c>
    </row>
    <row r="120" spans="1:76" x14ac:dyDescent="0.25">
      <c r="A120" s="38">
        <f t="shared" si="116"/>
        <v>120</v>
      </c>
      <c r="B120">
        <f t="shared" si="117"/>
        <v>117</v>
      </c>
      <c r="C120" t="str">
        <f t="shared" ca="1" si="140"/>
        <v>30/09/2016</v>
      </c>
      <c r="D120" s="3">
        <f t="shared" si="157"/>
        <v>48749.999999999942</v>
      </c>
      <c r="F120">
        <f t="shared" ca="1" si="141"/>
        <v>110.400084406396</v>
      </c>
      <c r="G120" s="5">
        <f t="shared" ca="1" si="158"/>
        <v>0</v>
      </c>
      <c r="H120">
        <f t="shared" ref="H120:H124" ca="1" si="163">INT(G120/F120)</f>
        <v>0</v>
      </c>
      <c r="I120">
        <f t="shared" ref="I120:I124" ca="1" si="164">I119+H120</f>
        <v>260</v>
      </c>
      <c r="J120" s="3">
        <f t="shared" ref="J120:J124" ca="1" si="165">I120*F121</f>
        <v>28170.127452987523</v>
      </c>
      <c r="K120" s="3">
        <f t="shared" ca="1" si="118"/>
        <v>18412.002496297839</v>
      </c>
      <c r="L120" s="15">
        <f ca="1">K120/(RataPAC*Sintesi!$B$4)</f>
        <v>0.92060012481489195</v>
      </c>
      <c r="M120" s="13" t="e">
        <f t="shared" ca="1" si="103"/>
        <v>#DIV/0!</v>
      </c>
      <c r="N120" s="25" t="e">
        <f t="shared" ca="1" si="104"/>
        <v>#DIV/0!</v>
      </c>
      <c r="P120">
        <f t="shared" ca="1" si="142"/>
        <v>180.717397859599</v>
      </c>
      <c r="Q120" s="5">
        <f t="shared" ca="1" si="159"/>
        <v>0</v>
      </c>
      <c r="R120">
        <f t="shared" ref="R120:R124" ca="1" si="166">INT(Q120/P120)</f>
        <v>0</v>
      </c>
      <c r="S120">
        <f t="shared" ref="S120:S124" ca="1" si="167">S119+R120</f>
        <v>267</v>
      </c>
      <c r="T120" s="3">
        <f t="shared" ref="T120:T124" ca="1" si="168">S120*P121</f>
        <v>47840.0943512468</v>
      </c>
      <c r="U120" s="3">
        <f t="shared" ca="1" si="122"/>
        <v>18078.081283240623</v>
      </c>
      <c r="V120" s="15">
        <f ca="1">U120/(RataPAC*Sintesi!$B$4)</f>
        <v>0.90390406416203117</v>
      </c>
      <c r="X120">
        <f t="shared" ca="1" si="143"/>
        <v>44.304404767284701</v>
      </c>
      <c r="Y120" s="5">
        <f t="shared" ca="1" si="160"/>
        <v>0</v>
      </c>
      <c r="Z120">
        <f t="shared" ref="Z120:Z124" ca="1" si="169">INT(Y120/X120)</f>
        <v>0</v>
      </c>
      <c r="AA120">
        <f t="shared" ref="AA120:AA124" ca="1" si="170">AA119+Z120</f>
        <v>636</v>
      </c>
      <c r="AB120" s="3">
        <f t="shared" ref="AB120:AB124" ca="1" si="171">AA120*X121</f>
        <v>27808.670846054982</v>
      </c>
      <c r="AC120" s="3">
        <f t="shared" ca="1" si="126"/>
        <v>19341.358226497148</v>
      </c>
      <c r="AD120" s="15">
        <f ca="1">AC120/(RataPAC*Sintesi!$B$4)</f>
        <v>0.96706791132485737</v>
      </c>
      <c r="AF120">
        <f t="shared" ca="1" si="144"/>
        <v>49.813000000000002</v>
      </c>
      <c r="AG120" s="5">
        <f t="shared" ca="1" si="161"/>
        <v>0</v>
      </c>
      <c r="AH120">
        <f t="shared" ref="AH120:AH124" ca="1" si="172">INT(AG120/AF120)</f>
        <v>0</v>
      </c>
      <c r="AI120">
        <f t="shared" ref="AI120:AI124" ca="1" si="173">AI119+AH120</f>
        <v>793</v>
      </c>
      <c r="AJ120" s="3">
        <f t="shared" ref="AJ120:AJ124" ca="1" si="174">AI120*AF121</f>
        <v>38167.645100000002</v>
      </c>
      <c r="AK120" s="3">
        <f t="shared" ca="1" si="130"/>
        <v>19407.166802036867</v>
      </c>
      <c r="AL120" s="15">
        <f ca="1">AK120/(RataPAC*Sintesi!$B$4)</f>
        <v>0.9703583401018433</v>
      </c>
      <c r="AN120">
        <f t="shared" ca="1" si="145"/>
        <v>39.6768</v>
      </c>
      <c r="AO120" s="5">
        <f t="shared" ca="1" si="162"/>
        <v>0</v>
      </c>
      <c r="AP120">
        <f t="shared" ref="AP120:AP124" ca="1" si="175">INT(AO120/AN120)</f>
        <v>0</v>
      </c>
      <c r="AQ120">
        <f t="shared" ref="AQ120:AQ124" ca="1" si="176">AQ119+AP120</f>
        <v>955</v>
      </c>
      <c r="AR120" s="3">
        <f t="shared" ref="AR120:AR124" ca="1" si="177">AQ120*AN121</f>
        <v>34725.900999999998</v>
      </c>
      <c r="AS120" s="3">
        <f t="shared" ca="1" si="134"/>
        <v>19448.483646606866</v>
      </c>
      <c r="AT120" s="15">
        <f ca="1">AS120/(RataPAC*Sintesi!$B$4)</f>
        <v>0.97242418233034333</v>
      </c>
      <c r="AW120" s="3">
        <f t="shared" ref="AW120:AW124" ca="1" si="178">H120*F120+P120*R120+X120*Z120+AF120*AH120+AN120*AP120</f>
        <v>0</v>
      </c>
      <c r="AX120" s="5">
        <f t="shared" ca="1" si="135"/>
        <v>97612.092454679369</v>
      </c>
      <c r="AY120" s="5">
        <f t="shared" ref="AY120:AY124" ca="1" si="179">AR120+AJ120+AB120+T120+J120</f>
        <v>176712.43875028932</v>
      </c>
      <c r="AZ120" s="5">
        <f t="shared" ref="AZ120:AZ124" ca="1" si="180">AY120-AX120</f>
        <v>79100.346295609954</v>
      </c>
      <c r="BB120" s="16">
        <f t="shared" ca="1" si="111"/>
        <v>42643</v>
      </c>
      <c r="BC120" s="5">
        <f t="shared" ca="1" si="112"/>
        <v>0</v>
      </c>
      <c r="BG120" s="45">
        <f t="shared" ca="1" si="146"/>
        <v>0</v>
      </c>
      <c r="BH120" s="45">
        <f t="shared" ca="1" si="147"/>
        <v>0</v>
      </c>
      <c r="BI120" s="45">
        <f t="shared" ca="1" si="148"/>
        <v>0</v>
      </c>
      <c r="BJ120" s="45">
        <f t="shared" ca="1" si="149"/>
        <v>0</v>
      </c>
      <c r="BK120" s="45">
        <f t="shared" ca="1" si="150"/>
        <v>0</v>
      </c>
      <c r="BM120">
        <f t="shared" ca="1" si="151"/>
        <v>5</v>
      </c>
      <c r="BN120">
        <f t="shared" ca="1" si="152"/>
        <v>5</v>
      </c>
      <c r="BO120">
        <f t="shared" ca="1" si="153"/>
        <v>5</v>
      </c>
      <c r="BP120">
        <f t="shared" ca="1" si="154"/>
        <v>5</v>
      </c>
      <c r="BQ120">
        <f t="shared" ca="1" si="155"/>
        <v>5</v>
      </c>
      <c r="BS120">
        <f t="shared" ca="1" si="113"/>
        <v>25</v>
      </c>
      <c r="BV120" s="45">
        <f t="shared" ca="1" si="156"/>
        <v>5312.9075453206897</v>
      </c>
      <c r="BW120" s="45">
        <f t="shared" ca="1" si="114"/>
        <v>182025.34629561001</v>
      </c>
      <c r="BX120" s="15">
        <f t="shared" ca="1" si="115"/>
        <v>-3.0950861421375708E-2</v>
      </c>
    </row>
    <row r="121" spans="1:76" x14ac:dyDescent="0.25">
      <c r="A121" s="38">
        <f t="shared" si="116"/>
        <v>121</v>
      </c>
      <c r="B121">
        <f t="shared" si="117"/>
        <v>118</v>
      </c>
      <c r="C121" t="str">
        <f t="shared" ca="1" si="140"/>
        <v>01/11/2016</v>
      </c>
      <c r="D121" s="3">
        <f t="shared" si="157"/>
        <v>49166.666666666606</v>
      </c>
      <c r="F121">
        <f t="shared" ca="1" si="141"/>
        <v>108.346644049952</v>
      </c>
      <c r="G121" s="5">
        <f t="shared" ca="1" si="158"/>
        <v>0</v>
      </c>
      <c r="H121">
        <f t="shared" ca="1" si="163"/>
        <v>0</v>
      </c>
      <c r="I121">
        <f t="shared" ca="1" si="164"/>
        <v>260</v>
      </c>
      <c r="J121" s="3">
        <f t="shared" ca="1" si="165"/>
        <v>28694.231000274318</v>
      </c>
      <c r="K121" s="3">
        <f t="shared" ca="1" si="118"/>
        <v>18412.002496297839</v>
      </c>
      <c r="L121" s="15">
        <f ca="1">K121/(RataPAC*Sintesi!$B$4)</f>
        <v>0.92060012481489195</v>
      </c>
      <c r="M121" s="13" t="e">
        <f t="shared" ca="1" si="103"/>
        <v>#DIV/0!</v>
      </c>
      <c r="N121" s="25" t="e">
        <f t="shared" ca="1" si="104"/>
        <v>#DIV/0!</v>
      </c>
      <c r="P121">
        <f t="shared" ca="1" si="142"/>
        <v>179.17638333800301</v>
      </c>
      <c r="Q121" s="5">
        <f t="shared" ca="1" si="159"/>
        <v>0</v>
      </c>
      <c r="R121">
        <f t="shared" ca="1" si="166"/>
        <v>0</v>
      </c>
      <c r="S121">
        <f t="shared" ca="1" si="167"/>
        <v>267</v>
      </c>
      <c r="T121" s="3">
        <f t="shared" ca="1" si="168"/>
        <v>51703.056782717969</v>
      </c>
      <c r="U121" s="3">
        <f t="shared" ca="1" si="122"/>
        <v>18078.081283240623</v>
      </c>
      <c r="V121" s="15">
        <f ca="1">U121/(RataPAC*Sintesi!$B$4)</f>
        <v>0.90390406416203117</v>
      </c>
      <c r="X121">
        <f t="shared" ca="1" si="143"/>
        <v>43.724325229646197</v>
      </c>
      <c r="Y121" s="5">
        <f t="shared" ca="1" si="160"/>
        <v>0</v>
      </c>
      <c r="Z121">
        <f t="shared" ca="1" si="169"/>
        <v>0</v>
      </c>
      <c r="AA121">
        <f t="shared" ca="1" si="170"/>
        <v>636</v>
      </c>
      <c r="AB121" s="3">
        <f t="shared" ca="1" si="171"/>
        <v>27045.531096994164</v>
      </c>
      <c r="AC121" s="3">
        <f t="shared" ca="1" si="126"/>
        <v>19341.358226497148</v>
      </c>
      <c r="AD121" s="15">
        <f ca="1">AC121/(RataPAC*Sintesi!$B$4)</f>
        <v>0.96706791132485737</v>
      </c>
      <c r="AF121">
        <f t="shared" ca="1" si="144"/>
        <v>48.130699999999997</v>
      </c>
      <c r="AG121" s="5">
        <f t="shared" ca="1" si="161"/>
        <v>0</v>
      </c>
      <c r="AH121">
        <f t="shared" ca="1" si="172"/>
        <v>0</v>
      </c>
      <c r="AI121">
        <f t="shared" ca="1" si="173"/>
        <v>793</v>
      </c>
      <c r="AJ121" s="3">
        <f t="shared" ca="1" si="174"/>
        <v>39886.631200000003</v>
      </c>
      <c r="AK121" s="3">
        <f t="shared" ca="1" si="130"/>
        <v>19407.166802036867</v>
      </c>
      <c r="AL121" s="15">
        <f ca="1">AK121/(RataPAC*Sintesi!$B$4)</f>
        <v>0.9703583401018433</v>
      </c>
      <c r="AN121">
        <f t="shared" ca="1" si="145"/>
        <v>36.362200000000001</v>
      </c>
      <c r="AO121" s="5">
        <f t="shared" ca="1" si="162"/>
        <v>0</v>
      </c>
      <c r="AP121">
        <f t="shared" ca="1" si="175"/>
        <v>0</v>
      </c>
      <c r="AQ121">
        <f t="shared" ca="1" si="176"/>
        <v>955</v>
      </c>
      <c r="AR121" s="3">
        <f t="shared" ca="1" si="177"/>
        <v>34904.390500000001</v>
      </c>
      <c r="AS121" s="3">
        <f t="shared" ca="1" si="134"/>
        <v>19448.483646606866</v>
      </c>
      <c r="AT121" s="15">
        <f ca="1">AS121/(RataPAC*Sintesi!$B$4)</f>
        <v>0.97242418233034333</v>
      </c>
      <c r="AW121" s="3">
        <f t="shared" ca="1" si="178"/>
        <v>0</v>
      </c>
      <c r="AX121" s="5">
        <f t="shared" ca="1" si="135"/>
        <v>97637.092454679369</v>
      </c>
      <c r="AY121" s="5">
        <f t="shared" ca="1" si="179"/>
        <v>182233.84057998646</v>
      </c>
      <c r="AZ121" s="5">
        <f t="shared" ca="1" si="180"/>
        <v>84596.748125307087</v>
      </c>
      <c r="BB121" s="16">
        <f t="shared" ca="1" si="111"/>
        <v>42675</v>
      </c>
      <c r="BC121" s="5">
        <f t="shared" ca="1" si="112"/>
        <v>0</v>
      </c>
      <c r="BG121" s="45">
        <f t="shared" ca="1" si="146"/>
        <v>0</v>
      </c>
      <c r="BH121" s="45">
        <f t="shared" ca="1" si="147"/>
        <v>0</v>
      </c>
      <c r="BI121" s="45">
        <f t="shared" ca="1" si="148"/>
        <v>0</v>
      </c>
      <c r="BJ121" s="45">
        <f t="shared" ca="1" si="149"/>
        <v>0</v>
      </c>
      <c r="BK121" s="45">
        <f t="shared" ca="1" si="150"/>
        <v>0</v>
      </c>
      <c r="BM121">
        <f t="shared" ca="1" si="151"/>
        <v>5</v>
      </c>
      <c r="BN121">
        <f t="shared" ca="1" si="152"/>
        <v>5</v>
      </c>
      <c r="BO121">
        <f t="shared" ca="1" si="153"/>
        <v>5</v>
      </c>
      <c r="BP121">
        <f t="shared" ca="1" si="154"/>
        <v>5</v>
      </c>
      <c r="BQ121">
        <f t="shared" ca="1" si="155"/>
        <v>5</v>
      </c>
      <c r="BS121">
        <f t="shared" ca="1" si="113"/>
        <v>25</v>
      </c>
      <c r="BV121" s="45">
        <f t="shared" ca="1" si="156"/>
        <v>5312.9075453206897</v>
      </c>
      <c r="BW121" s="45">
        <f t="shared" ca="1" si="114"/>
        <v>187546.74812530715</v>
      </c>
      <c r="BX121" s="15">
        <f t="shared" ca="1" si="115"/>
        <v>3.0333148333805848E-2</v>
      </c>
    </row>
    <row r="122" spans="1:76" x14ac:dyDescent="0.25">
      <c r="A122" s="38">
        <f t="shared" si="116"/>
        <v>122</v>
      </c>
      <c r="B122">
        <f t="shared" si="117"/>
        <v>119</v>
      </c>
      <c r="C122" t="str">
        <f t="shared" ca="1" si="140"/>
        <v>01/12/2016</v>
      </c>
      <c r="D122" s="3">
        <f t="shared" si="157"/>
        <v>49583.33333333327</v>
      </c>
      <c r="F122">
        <f t="shared" ca="1" si="141"/>
        <v>110.362426924132</v>
      </c>
      <c r="G122" s="5">
        <f t="shared" ca="1" si="158"/>
        <v>0</v>
      </c>
      <c r="H122">
        <f t="shared" ca="1" si="163"/>
        <v>0</v>
      </c>
      <c r="I122">
        <f t="shared" ca="1" si="164"/>
        <v>260</v>
      </c>
      <c r="J122" s="3">
        <f t="shared" ca="1" si="165"/>
        <v>30453.752692854661</v>
      </c>
      <c r="K122" s="3">
        <f t="shared" ca="1" si="118"/>
        <v>18412.002496297839</v>
      </c>
      <c r="L122" s="15">
        <f ca="1">K122/(RataPAC*Sintesi!$B$4)</f>
        <v>0.92060012481489195</v>
      </c>
      <c r="M122" s="13" t="e">
        <f t="shared" ca="1" si="103"/>
        <v>#DIV/0!</v>
      </c>
      <c r="N122" s="25" t="e">
        <f t="shared" ca="1" si="104"/>
        <v>#DIV/0!</v>
      </c>
      <c r="P122">
        <f t="shared" ca="1" si="142"/>
        <v>193.64440742591</v>
      </c>
      <c r="Q122" s="5">
        <f t="shared" ca="1" si="159"/>
        <v>0</v>
      </c>
      <c r="R122">
        <f t="shared" ca="1" si="166"/>
        <v>0</v>
      </c>
      <c r="S122">
        <f t="shared" ca="1" si="167"/>
        <v>267</v>
      </c>
      <c r="T122" s="3">
        <f t="shared" ca="1" si="168"/>
        <v>53198.683815293749</v>
      </c>
      <c r="U122" s="3">
        <f t="shared" ca="1" si="122"/>
        <v>18078.081283240623</v>
      </c>
      <c r="V122" s="15">
        <f ca="1">U122/(RataPAC*Sintesi!$B$4)</f>
        <v>0.90390406416203117</v>
      </c>
      <c r="X122">
        <f t="shared" ca="1" si="143"/>
        <v>42.524419963827299</v>
      </c>
      <c r="Y122" s="5">
        <f t="shared" ca="1" si="160"/>
        <v>0</v>
      </c>
      <c r="Z122">
        <f t="shared" ca="1" si="169"/>
        <v>0</v>
      </c>
      <c r="AA122">
        <f t="shared" ca="1" si="170"/>
        <v>636</v>
      </c>
      <c r="AB122" s="3">
        <f t="shared" ca="1" si="171"/>
        <v>26396.961868631526</v>
      </c>
      <c r="AC122" s="3">
        <f t="shared" ca="1" si="126"/>
        <v>19341.358226497148</v>
      </c>
      <c r="AD122" s="15">
        <f ca="1">AC122/(RataPAC*Sintesi!$B$4)</f>
        <v>0.96706791132485737</v>
      </c>
      <c r="AF122">
        <f t="shared" ca="1" si="144"/>
        <v>50.298400000000001</v>
      </c>
      <c r="AG122" s="5">
        <f t="shared" ca="1" si="161"/>
        <v>0</v>
      </c>
      <c r="AH122">
        <f t="shared" ca="1" si="172"/>
        <v>0</v>
      </c>
      <c r="AI122">
        <f t="shared" ca="1" si="173"/>
        <v>793</v>
      </c>
      <c r="AJ122" s="3">
        <f t="shared" ca="1" si="174"/>
        <v>41578.020900000003</v>
      </c>
      <c r="AK122" s="3">
        <f t="shared" ca="1" si="130"/>
        <v>19407.166802036867</v>
      </c>
      <c r="AL122" s="15">
        <f ca="1">AK122/(RataPAC*Sintesi!$B$4)</f>
        <v>0.9703583401018433</v>
      </c>
      <c r="AN122">
        <f t="shared" ca="1" si="145"/>
        <v>36.549100000000003</v>
      </c>
      <c r="AO122" s="5">
        <f t="shared" ca="1" si="162"/>
        <v>0</v>
      </c>
      <c r="AP122">
        <f t="shared" ca="1" si="175"/>
        <v>0</v>
      </c>
      <c r="AQ122">
        <f t="shared" ca="1" si="176"/>
        <v>955</v>
      </c>
      <c r="AR122" s="3">
        <f t="shared" ca="1" si="177"/>
        <v>37827.645500000006</v>
      </c>
      <c r="AS122" s="3">
        <f t="shared" ca="1" si="134"/>
        <v>19448.483646606866</v>
      </c>
      <c r="AT122" s="15">
        <f ca="1">AS122/(RataPAC*Sintesi!$B$4)</f>
        <v>0.97242418233034333</v>
      </c>
      <c r="AW122" s="3">
        <f t="shared" ca="1" si="178"/>
        <v>0</v>
      </c>
      <c r="AX122" s="5">
        <f t="shared" ca="1" si="135"/>
        <v>97662.092454679369</v>
      </c>
      <c r="AY122" s="5">
        <f t="shared" ca="1" si="179"/>
        <v>189455.06477677997</v>
      </c>
      <c r="AZ122" s="5">
        <f t="shared" ca="1" si="180"/>
        <v>91792.972322100599</v>
      </c>
      <c r="BB122" s="16">
        <f t="shared" ca="1" si="111"/>
        <v>42705</v>
      </c>
      <c r="BC122" s="5">
        <f t="shared" ca="1" si="112"/>
        <v>0</v>
      </c>
      <c r="BG122" s="45">
        <f t="shared" ca="1" si="146"/>
        <v>0</v>
      </c>
      <c r="BH122" s="45">
        <f t="shared" ca="1" si="147"/>
        <v>0</v>
      </c>
      <c r="BI122" s="45">
        <f t="shared" ca="1" si="148"/>
        <v>0</v>
      </c>
      <c r="BJ122" s="45">
        <f t="shared" ca="1" si="149"/>
        <v>0</v>
      </c>
      <c r="BK122" s="45">
        <f t="shared" ca="1" si="150"/>
        <v>0</v>
      </c>
      <c r="BM122">
        <f t="shared" ca="1" si="151"/>
        <v>5</v>
      </c>
      <c r="BN122">
        <f t="shared" ca="1" si="152"/>
        <v>5</v>
      </c>
      <c r="BO122">
        <f t="shared" ca="1" si="153"/>
        <v>5</v>
      </c>
      <c r="BP122">
        <f t="shared" ca="1" si="154"/>
        <v>5</v>
      </c>
      <c r="BQ122">
        <f t="shared" ca="1" si="155"/>
        <v>5</v>
      </c>
      <c r="BS122">
        <f t="shared" ca="1" si="113"/>
        <v>25</v>
      </c>
      <c r="BV122" s="45">
        <f t="shared" ca="1" si="156"/>
        <v>5312.9075453206897</v>
      </c>
      <c r="BW122" s="45">
        <f t="shared" ca="1" si="114"/>
        <v>194767.97232210066</v>
      </c>
      <c r="BX122" s="15">
        <f t="shared" ca="1" si="115"/>
        <v>3.8503595871301144E-2</v>
      </c>
    </row>
    <row r="123" spans="1:76" x14ac:dyDescent="0.25">
      <c r="A123" s="38">
        <f t="shared" si="116"/>
        <v>123</v>
      </c>
      <c r="B123">
        <f t="shared" si="117"/>
        <v>120</v>
      </c>
      <c r="C123" t="str">
        <f t="shared" ca="1" si="140"/>
        <v>30/12/2016</v>
      </c>
      <c r="D123" s="3">
        <f t="shared" si="157"/>
        <v>49999.999999999935</v>
      </c>
      <c r="F123">
        <f t="shared" ca="1" si="141"/>
        <v>117.129818049441</v>
      </c>
      <c r="G123" s="5">
        <f t="shared" ca="1" si="158"/>
        <v>0</v>
      </c>
      <c r="H123">
        <f t="shared" ca="1" si="163"/>
        <v>0</v>
      </c>
      <c r="I123">
        <f t="shared" ca="1" si="164"/>
        <v>260</v>
      </c>
      <c r="J123" s="3">
        <f t="shared" ca="1" si="165"/>
        <v>30581.095453441001</v>
      </c>
      <c r="K123" s="3">
        <f t="shared" ca="1" si="118"/>
        <v>18412.002496297839</v>
      </c>
      <c r="L123" s="15">
        <f ca="1">K123/(RataPAC*Sintesi!$B$4)</f>
        <v>0.92060012481489195</v>
      </c>
      <c r="M123" s="13" t="e">
        <f t="shared" ca="1" si="103"/>
        <v>#DIV/0!</v>
      </c>
      <c r="N123" s="25" t="e">
        <f t="shared" ca="1" si="104"/>
        <v>#DIV/0!</v>
      </c>
      <c r="P123">
        <f t="shared" ca="1" si="142"/>
        <v>199.24600679885299</v>
      </c>
      <c r="Q123" s="5">
        <f t="shared" ca="1" si="159"/>
        <v>0</v>
      </c>
      <c r="R123">
        <f t="shared" ca="1" si="166"/>
        <v>0</v>
      </c>
      <c r="S123">
        <f t="shared" ca="1" si="167"/>
        <v>267</v>
      </c>
      <c r="T123" s="3">
        <f t="shared" ca="1" si="168"/>
        <v>53260.672530420285</v>
      </c>
      <c r="U123" s="3">
        <f t="shared" ca="1" si="122"/>
        <v>18078.081283240623</v>
      </c>
      <c r="V123" s="15">
        <f ca="1">U123/(RataPAC*Sintesi!$B$4)</f>
        <v>0.90390406416203117</v>
      </c>
      <c r="X123">
        <f t="shared" ca="1" si="143"/>
        <v>41.504657026150198</v>
      </c>
      <c r="Y123" s="5">
        <f t="shared" ca="1" si="160"/>
        <v>0</v>
      </c>
      <c r="Z123">
        <f t="shared" ca="1" si="169"/>
        <v>0</v>
      </c>
      <c r="AA123">
        <f t="shared" ca="1" si="170"/>
        <v>636</v>
      </c>
      <c r="AB123" s="3">
        <f t="shared" ca="1" si="171"/>
        <v>28126.316721203788</v>
      </c>
      <c r="AC123" s="3">
        <f t="shared" ca="1" si="126"/>
        <v>19341.358226497148</v>
      </c>
      <c r="AD123" s="15">
        <f ca="1">AC123/(RataPAC*Sintesi!$B$4)</f>
        <v>0.96706791132485737</v>
      </c>
      <c r="AF123">
        <f t="shared" ca="1" si="144"/>
        <v>52.4313</v>
      </c>
      <c r="AG123" s="5">
        <f t="shared" ca="1" si="161"/>
        <v>0</v>
      </c>
      <c r="AH123">
        <f t="shared" ca="1" si="172"/>
        <v>0</v>
      </c>
      <c r="AI123">
        <f t="shared" ca="1" si="173"/>
        <v>793</v>
      </c>
      <c r="AJ123" s="3">
        <f t="shared" ca="1" si="174"/>
        <v>42502.579599999997</v>
      </c>
      <c r="AK123" s="3">
        <f t="shared" ca="1" si="130"/>
        <v>19407.166802036867</v>
      </c>
      <c r="AL123" s="15">
        <f ca="1">AK123/(RataPAC*Sintesi!$B$4)</f>
        <v>0.9703583401018433</v>
      </c>
      <c r="AN123">
        <f t="shared" ca="1" si="145"/>
        <v>39.610100000000003</v>
      </c>
      <c r="AO123" s="5">
        <f t="shared" ca="1" si="162"/>
        <v>0</v>
      </c>
      <c r="AP123">
        <f t="shared" ca="1" si="175"/>
        <v>0</v>
      </c>
      <c r="AQ123">
        <f t="shared" ca="1" si="176"/>
        <v>955</v>
      </c>
      <c r="AR123" s="3">
        <f t="shared" ca="1" si="177"/>
        <v>38426.8125</v>
      </c>
      <c r="AS123" s="3">
        <f t="shared" ca="1" si="134"/>
        <v>19448.483646606866</v>
      </c>
      <c r="AT123" s="15">
        <f ca="1">AS123/(RataPAC*Sintesi!$B$4)</f>
        <v>0.97242418233034333</v>
      </c>
      <c r="AW123" s="3">
        <f t="shared" ca="1" si="178"/>
        <v>0</v>
      </c>
      <c r="AX123" s="5">
        <f t="shared" ca="1" si="135"/>
        <v>97687.092454679369</v>
      </c>
      <c r="AY123" s="5">
        <f t="shared" ca="1" si="179"/>
        <v>192897.47680506509</v>
      </c>
      <c r="AZ123" s="5">
        <f t="shared" ca="1" si="180"/>
        <v>95210.384350385721</v>
      </c>
      <c r="BB123" s="16">
        <f t="shared" ca="1" si="111"/>
        <v>42734</v>
      </c>
      <c r="BC123" s="5">
        <f t="shared" ca="1" si="112"/>
        <v>0</v>
      </c>
      <c r="BG123" s="45">
        <f t="shared" ca="1" si="146"/>
        <v>0</v>
      </c>
      <c r="BH123" s="45">
        <f t="shared" ca="1" si="147"/>
        <v>0</v>
      </c>
      <c r="BI123" s="45">
        <f t="shared" ca="1" si="148"/>
        <v>0</v>
      </c>
      <c r="BJ123" s="45">
        <f t="shared" ca="1" si="149"/>
        <v>0</v>
      </c>
      <c r="BK123" s="45">
        <f t="shared" ca="1" si="150"/>
        <v>0</v>
      </c>
      <c r="BM123">
        <f t="shared" ca="1" si="151"/>
        <v>5</v>
      </c>
      <c r="BN123">
        <f t="shared" ca="1" si="152"/>
        <v>5</v>
      </c>
      <c r="BO123">
        <f t="shared" ca="1" si="153"/>
        <v>5</v>
      </c>
      <c r="BP123">
        <f t="shared" ca="1" si="154"/>
        <v>5</v>
      </c>
      <c r="BQ123">
        <f t="shared" ca="1" si="155"/>
        <v>5</v>
      </c>
      <c r="BS123">
        <f t="shared" ca="1" si="113"/>
        <v>25</v>
      </c>
      <c r="BV123" s="45">
        <f t="shared" ca="1" si="156"/>
        <v>5312.9075453206897</v>
      </c>
      <c r="BW123" s="45">
        <f t="shared" ca="1" si="114"/>
        <v>198210.38435038578</v>
      </c>
      <c r="BX123" s="15">
        <f t="shared" ca="1" si="115"/>
        <v>1.767442556003096E-2</v>
      </c>
    </row>
    <row r="124" spans="1:76" x14ac:dyDescent="0.25">
      <c r="A124" s="38">
        <f t="shared" si="116"/>
        <v>124</v>
      </c>
      <c r="B124">
        <f t="shared" si="117"/>
        <v>121</v>
      </c>
      <c r="C124" t="str">
        <f t="shared" ca="1" si="140"/>
        <v>01/02/2017</v>
      </c>
      <c r="D124" s="3">
        <f t="shared" si="157"/>
        <v>50416.666666666599</v>
      </c>
      <c r="F124">
        <f t="shared" ca="1" si="141"/>
        <v>117.61959789785</v>
      </c>
      <c r="G124" s="5">
        <f t="shared" ca="1" si="158"/>
        <v>0</v>
      </c>
      <c r="H124">
        <f t="shared" ca="1" si="163"/>
        <v>0</v>
      </c>
      <c r="I124">
        <f t="shared" ca="1" si="164"/>
        <v>260</v>
      </c>
      <c r="J124" s="3">
        <f t="shared" ca="1" si="165"/>
        <v>31692.438995196459</v>
      </c>
      <c r="K124" s="3">
        <f t="shared" ca="1" si="118"/>
        <v>18412.002496297839</v>
      </c>
      <c r="L124" s="15">
        <f ca="1">K124/(RataPAC*Sintesi!$B$4)</f>
        <v>0.92060012481489195</v>
      </c>
      <c r="M124" s="13" t="e">
        <f t="shared" ca="1" si="103"/>
        <v>#DIV/0!</v>
      </c>
      <c r="N124" s="25" t="e">
        <f t="shared" ca="1" si="104"/>
        <v>#DIV/0!</v>
      </c>
      <c r="P124">
        <f t="shared" ca="1" si="142"/>
        <v>199.47817427123701</v>
      </c>
      <c r="Q124" s="5">
        <f t="shared" ca="1" si="159"/>
        <v>0</v>
      </c>
      <c r="R124">
        <f t="shared" ca="1" si="166"/>
        <v>0</v>
      </c>
      <c r="S124">
        <f t="shared" ca="1" si="167"/>
        <v>267</v>
      </c>
      <c r="T124" s="3">
        <f t="shared" ca="1" si="168"/>
        <v>57124.320709955187</v>
      </c>
      <c r="U124" s="3">
        <f t="shared" ca="1" si="122"/>
        <v>18078.081283240623</v>
      </c>
      <c r="V124" s="15">
        <f ca="1">U124/(RataPAC*Sintesi!$B$4)</f>
        <v>0.90390406416203117</v>
      </c>
      <c r="X124">
        <f t="shared" ca="1" si="143"/>
        <v>44.223768429565702</v>
      </c>
      <c r="Y124" s="5">
        <f t="shared" ca="1" si="160"/>
        <v>0</v>
      </c>
      <c r="Z124">
        <f t="shared" ca="1" si="169"/>
        <v>0</v>
      </c>
      <c r="AA124">
        <f t="shared" ca="1" si="170"/>
        <v>636</v>
      </c>
      <c r="AB124" s="3">
        <f t="shared" ca="1" si="171"/>
        <v>28940.396123250259</v>
      </c>
      <c r="AC124" s="3">
        <f t="shared" ca="1" si="126"/>
        <v>19341.358226497148</v>
      </c>
      <c r="AD124" s="15">
        <f ca="1">AC124/(RataPAC*Sintesi!$B$4)</f>
        <v>0.96706791132485737</v>
      </c>
      <c r="AF124">
        <f t="shared" ca="1" si="144"/>
        <v>53.597200000000001</v>
      </c>
      <c r="AG124" s="5">
        <f t="shared" ca="1" si="161"/>
        <v>0</v>
      </c>
      <c r="AH124">
        <f t="shared" ca="1" si="172"/>
        <v>0</v>
      </c>
      <c r="AI124">
        <f t="shared" ca="1" si="173"/>
        <v>793</v>
      </c>
      <c r="AJ124" s="3">
        <f t="shared" ca="1" si="174"/>
        <v>44122.678599999999</v>
      </c>
      <c r="AK124" s="3">
        <f t="shared" ca="1" si="130"/>
        <v>19407.166802036867</v>
      </c>
      <c r="AL124" s="15">
        <f ca="1">AK124/(RataPAC*Sintesi!$B$4)</f>
        <v>0.9703583401018433</v>
      </c>
      <c r="AN124">
        <f t="shared" ca="1" si="145"/>
        <v>40.237499999999997</v>
      </c>
      <c r="AO124" s="5">
        <f t="shared" ca="1" si="162"/>
        <v>0</v>
      </c>
      <c r="AP124">
        <f t="shared" ca="1" si="175"/>
        <v>0</v>
      </c>
      <c r="AQ124">
        <f t="shared" ca="1" si="176"/>
        <v>955</v>
      </c>
      <c r="AR124" s="3">
        <f t="shared" ca="1" si="177"/>
        <v>41323.136500000001</v>
      </c>
      <c r="AS124" s="3">
        <f t="shared" ca="1" si="134"/>
        <v>19448.483646606866</v>
      </c>
      <c r="AT124" s="15">
        <f ca="1">AS124/(RataPAC*Sintesi!$B$4)</f>
        <v>0.97242418233034333</v>
      </c>
      <c r="AW124" s="3">
        <f t="shared" ca="1" si="178"/>
        <v>0</v>
      </c>
      <c r="AX124" s="5">
        <f t="shared" ca="1" si="135"/>
        <v>97712.092454679369</v>
      </c>
      <c r="AY124" s="5">
        <f t="shared" ca="1" si="179"/>
        <v>203202.97092840192</v>
      </c>
      <c r="AZ124" s="5">
        <f t="shared" ca="1" si="180"/>
        <v>105490.87847372255</v>
      </c>
      <c r="BB124" s="16">
        <f t="shared" ca="1" si="111"/>
        <v>42767</v>
      </c>
      <c r="BC124" s="5">
        <f t="shared" ca="1" si="112"/>
        <v>0</v>
      </c>
      <c r="BG124" s="45">
        <f t="shared" ca="1" si="146"/>
        <v>0</v>
      </c>
      <c r="BH124" s="45">
        <f t="shared" ca="1" si="147"/>
        <v>0</v>
      </c>
      <c r="BI124" s="45">
        <f t="shared" ca="1" si="148"/>
        <v>0</v>
      </c>
      <c r="BJ124" s="45">
        <f t="shared" ca="1" si="149"/>
        <v>0</v>
      </c>
      <c r="BK124" s="45">
        <f t="shared" ca="1" si="150"/>
        <v>0</v>
      </c>
      <c r="BM124">
        <f t="shared" ca="1" si="151"/>
        <v>5</v>
      </c>
      <c r="BN124">
        <f t="shared" ca="1" si="152"/>
        <v>5</v>
      </c>
      <c r="BO124">
        <f t="shared" ca="1" si="153"/>
        <v>5</v>
      </c>
      <c r="BP124">
        <f t="shared" ca="1" si="154"/>
        <v>5</v>
      </c>
      <c r="BQ124">
        <f t="shared" ca="1" si="155"/>
        <v>5</v>
      </c>
      <c r="BS124">
        <f t="shared" ca="1" si="113"/>
        <v>25</v>
      </c>
      <c r="BV124" s="45">
        <f t="shared" ca="1" si="156"/>
        <v>5312.9075453206897</v>
      </c>
      <c r="BW124" s="45">
        <f t="shared" ca="1" si="114"/>
        <v>208515.87847372261</v>
      </c>
      <c r="BX124" s="15">
        <f t="shared" ca="1" si="115"/>
        <v>5.1992705413049123E-2</v>
      </c>
    </row>
    <row r="125" spans="1:76" x14ac:dyDescent="0.25">
      <c r="A125" s="38">
        <f t="shared" si="116"/>
        <v>125</v>
      </c>
      <c r="C125" t="str">
        <f t="shared" ca="1" si="140"/>
        <v>01/03/2017</v>
      </c>
      <c r="F125">
        <f t="shared" ca="1" si="141"/>
        <v>121.893996135371</v>
      </c>
      <c r="G125" s="5">
        <f t="shared" ca="1" si="158"/>
        <v>416.66666666666669</v>
      </c>
      <c r="L125" t="s">
        <v>274</v>
      </c>
      <c r="M125" t="s">
        <v>274</v>
      </c>
      <c r="N125" t="s">
        <v>274</v>
      </c>
      <c r="P125">
        <f t="shared" ca="1" si="142"/>
        <v>213.948766703952</v>
      </c>
      <c r="Q125" s="5">
        <f t="shared" ca="1" si="159"/>
        <v>416.66666666666669</v>
      </c>
      <c r="V125" t="s">
        <v>274</v>
      </c>
      <c r="X125">
        <f t="shared" ca="1" si="143"/>
        <v>45.503767489387201</v>
      </c>
      <c r="Y125" s="5">
        <f t="shared" ca="1" si="160"/>
        <v>416.66666666666669</v>
      </c>
      <c r="AD125" t="s">
        <v>274</v>
      </c>
      <c r="AF125">
        <f t="shared" ca="1" si="144"/>
        <v>55.6402</v>
      </c>
      <c r="AG125" s="5">
        <f t="shared" ca="1" si="161"/>
        <v>416.66666666666669</v>
      </c>
      <c r="AL125" t="s">
        <v>274</v>
      </c>
      <c r="AN125">
        <f t="shared" ca="1" si="145"/>
        <v>43.270299999999999</v>
      </c>
      <c r="AO125" s="5">
        <f t="shared" ca="1" si="162"/>
        <v>416.66666666666669</v>
      </c>
      <c r="AT125" t="s">
        <v>274</v>
      </c>
      <c r="BB125" s="16">
        <f t="shared" ca="1" si="111"/>
        <v>42795</v>
      </c>
      <c r="BC125" s="5">
        <f ca="1">AY124</f>
        <v>203202.97092840192</v>
      </c>
      <c r="BG125" s="8" t="s">
        <v>274</v>
      </c>
      <c r="BH125" s="8" t="s">
        <v>274</v>
      </c>
      <c r="BI125" s="8" t="s">
        <v>274</v>
      </c>
      <c r="BJ125" s="8" t="s">
        <v>274</v>
      </c>
      <c r="BK125" s="8" t="s">
        <v>274</v>
      </c>
      <c r="BL125" s="8" t="s">
        <v>274</v>
      </c>
      <c r="BM125" s="8" t="s">
        <v>274</v>
      </c>
      <c r="BN125" s="8" t="s">
        <v>274</v>
      </c>
      <c r="BO125" s="8" t="s">
        <v>274</v>
      </c>
      <c r="BP125" s="8" t="s">
        <v>274</v>
      </c>
      <c r="BQ125" s="8" t="s">
        <v>274</v>
      </c>
      <c r="BR125" s="8" t="s">
        <v>274</v>
      </c>
      <c r="BS125" s="8" t="s">
        <v>274</v>
      </c>
      <c r="BT125" s="46" t="s">
        <v>274</v>
      </c>
      <c r="BU125" s="46" t="s">
        <v>274</v>
      </c>
      <c r="BV125" s="46" t="s">
        <v>274</v>
      </c>
      <c r="BW125" s="46" t="s">
        <v>274</v>
      </c>
      <c r="BX125" s="46" t="s">
        <v>274</v>
      </c>
    </row>
    <row r="126" spans="1:76" x14ac:dyDescent="0.25">
      <c r="B126" t="s">
        <v>274</v>
      </c>
      <c r="F126">
        <f t="shared" ref="F126:F129" ca="1" si="181">INDIRECT("Dati!"&amp;F$1&amp;ROW(F126))</f>
        <v>124.095144929448</v>
      </c>
    </row>
    <row r="127" spans="1:76" x14ac:dyDescent="0.25">
      <c r="F127">
        <f t="shared" ca="1" si="181"/>
        <v>126.20970227537001</v>
      </c>
      <c r="BC127" s="15">
        <f ca="1">XIRR($BC4:$BC125,$BB4:$BB125)</f>
        <v>9.7777432203292852E-2</v>
      </c>
      <c r="BD127" s="15">
        <f ca="1">XIRR($BD4:$BD64,$BB4:$BB64)</f>
        <v>6.2790217995643632E-2</v>
      </c>
    </row>
    <row r="128" spans="1:76" x14ac:dyDescent="0.25">
      <c r="F128">
        <f t="shared" ca="1" si="181"/>
        <v>128.861650221151</v>
      </c>
    </row>
    <row r="129" spans="6:6" x14ac:dyDescent="0.25">
      <c r="F129">
        <f t="shared" ca="1" si="181"/>
        <v>125.106703705651</v>
      </c>
    </row>
  </sheetData>
  <sheetProtection algorithmName="SHA-512" hashValue="XRPtZceznJTporVe8GR/ZFr+QlK84jyvB0FQdqdRmREkc8xZYKC8u/RKnrxn3Rq4VfXQmW73WDQyMfExjzztsw==" saltValue="PHJUgEKcpqQXK2TW4sDIfA==" spinCount="100000" sheet="1" objects="1" scenarios="1"/>
  <conditionalFormatting sqref="AW5:AW124">
    <cfRule type="cellIs" dxfId="4" priority="3" operator="lessThan">
      <formula>0</formula>
    </cfRule>
  </conditionalFormatting>
  <conditionalFormatting sqref="AZ4:AZ124">
    <cfRule type="cellIs" dxfId="3" priority="2" operator="lessThan">
      <formula>0</formula>
    </cfRule>
  </conditionalFormatting>
  <conditionalFormatting sqref="N4:N124">
    <cfRule type="cellIs" dxfId="2" priority="1" operator="lessThan">
      <formula>0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16609-05E5-9444-92E9-9CAAE0AE5928}">
  <dimension ref="A1:BU128"/>
  <sheetViews>
    <sheetView topLeftCell="BC1" workbookViewId="0">
      <selection activeCell="BU8" sqref="BU8"/>
    </sheetView>
  </sheetViews>
  <sheetFormatPr defaultColWidth="8.85546875" defaultRowHeight="15" x14ac:dyDescent="0.25"/>
  <cols>
    <col min="2" max="2" width="10.7109375" bestFit="1" customWidth="1"/>
    <col min="3" max="3" width="19.42578125" customWidth="1"/>
    <col min="4" max="4" width="10.7109375" customWidth="1"/>
    <col min="5" max="5" width="13.140625" customWidth="1"/>
    <col min="6" max="6" width="19.42578125" bestFit="1" customWidth="1"/>
    <col min="7" max="7" width="13.7109375" customWidth="1"/>
    <col min="8" max="8" width="14.140625" customWidth="1"/>
    <col min="9" max="9" width="14" bestFit="1" customWidth="1"/>
    <col min="11" max="11" width="13.42578125" bestFit="1" customWidth="1"/>
    <col min="12" max="12" width="19.42578125" bestFit="1" customWidth="1"/>
    <col min="13" max="13" width="13.7109375" bestFit="1" customWidth="1"/>
    <col min="14" max="14" width="11" bestFit="1" customWidth="1"/>
    <col min="15" max="15" width="14" bestFit="1" customWidth="1"/>
    <col min="17" max="17" width="12" bestFit="1" customWidth="1"/>
    <col min="18" max="18" width="15.28515625" customWidth="1"/>
    <col min="21" max="21" width="14" bestFit="1" customWidth="1"/>
    <col min="23" max="23" width="14" bestFit="1" customWidth="1"/>
    <col min="24" max="24" width="19.42578125" bestFit="1" customWidth="1"/>
    <col min="27" max="27" width="14" bestFit="1" customWidth="1"/>
    <col min="29" max="29" width="13.7109375" customWidth="1"/>
    <col min="30" max="30" width="19.42578125" bestFit="1" customWidth="1"/>
    <col min="31" max="31" width="13.7109375" bestFit="1" customWidth="1"/>
    <col min="32" max="32" width="11" bestFit="1" customWidth="1"/>
    <col min="33" max="33" width="14" bestFit="1" customWidth="1"/>
    <col min="35" max="35" width="11" bestFit="1" customWidth="1"/>
    <col min="36" max="36" width="15" bestFit="1" customWidth="1"/>
    <col min="37" max="37" width="15" customWidth="1"/>
    <col min="38" max="38" width="14.28515625" bestFit="1" customWidth="1"/>
    <col min="39" max="39" width="13.28515625" customWidth="1"/>
    <col min="41" max="41" width="12" bestFit="1" customWidth="1"/>
    <col min="42" max="42" width="16.42578125" customWidth="1"/>
    <col min="43" max="43" width="13.140625" bestFit="1" customWidth="1"/>
    <col min="44" max="44" width="9.85546875" bestFit="1" customWidth="1"/>
    <col min="58" max="58" width="10.140625" bestFit="1" customWidth="1"/>
    <col min="61" max="61" width="15.42578125" customWidth="1"/>
    <col min="62" max="62" width="17.7109375" customWidth="1"/>
    <col min="64" max="64" width="12.42578125" customWidth="1"/>
    <col min="65" max="65" width="8.85546875" customWidth="1"/>
    <col min="69" max="69" width="8.85546875" customWidth="1"/>
    <col min="70" max="70" width="21" customWidth="1"/>
    <col min="73" max="73" width="18" customWidth="1"/>
  </cols>
  <sheetData>
    <row r="1" spans="1:73" x14ac:dyDescent="0.25">
      <c r="E1" s="6" t="str">
        <f>Sintesi!C11</f>
        <v>B</v>
      </c>
      <c r="F1" s="5">
        <f>SUM(F4:F63)</f>
        <v>20000</v>
      </c>
      <c r="H1" s="13">
        <f ca="1">H33</f>
        <v>216</v>
      </c>
      <c r="I1" s="5">
        <f ca="1">I63</f>
        <v>15995.414522585521</v>
      </c>
      <c r="K1" s="6" t="str">
        <f>Sintesi!C12</f>
        <v>D</v>
      </c>
      <c r="L1" s="5">
        <f>SUM(L4:L63)</f>
        <v>20000</v>
      </c>
      <c r="N1" s="13">
        <f ca="1">N33</f>
        <v>228</v>
      </c>
      <c r="O1" s="5">
        <f ca="1">O63</f>
        <v>19731.678646347591</v>
      </c>
      <c r="Q1" s="9" t="str">
        <f>Sintesi!C13</f>
        <v>Q</v>
      </c>
      <c r="R1" s="5">
        <f>SUM(R4:R63)</f>
        <v>20000</v>
      </c>
      <c r="T1" s="13">
        <f ca="1">T33</f>
        <v>677</v>
      </c>
      <c r="U1" s="5">
        <f ca="1">U63</f>
        <v>25522.523302288871</v>
      </c>
      <c r="W1" s="6" t="str">
        <f>Sintesi!C14</f>
        <v>AD</v>
      </c>
      <c r="AC1" s="9" t="str">
        <f>Sintesi!C15</f>
        <v>AH</v>
      </c>
      <c r="AD1" s="5">
        <f>SUM(AD4:AD63)</f>
        <v>20000</v>
      </c>
      <c r="AF1" s="13">
        <f ca="1">AF33</f>
        <v>707</v>
      </c>
      <c r="AG1" s="5">
        <f ca="1">AG63</f>
        <v>14193.449200000001</v>
      </c>
      <c r="AK1" s="5">
        <f ca="1">MAX(AK4:AK63)</f>
        <v>101387.21835483228</v>
      </c>
      <c r="AL1" s="5">
        <f ca="1">AL63</f>
        <v>95966.617671221975</v>
      </c>
      <c r="AM1" s="5">
        <f ca="1">AM63</f>
        <v>-5420.6006836103043</v>
      </c>
      <c r="AO1" s="12">
        <f ca="1">MIN(AM3:AM64)</f>
        <v>-47533.192579870549</v>
      </c>
      <c r="AP1" s="10">
        <f ca="1">AR128</f>
        <v>2.7755796909332284E-4</v>
      </c>
      <c r="AZ1" s="8" t="s">
        <v>289</v>
      </c>
    </row>
    <row r="2" spans="1:73" x14ac:dyDescent="0.25">
      <c r="E2">
        <v>1</v>
      </c>
      <c r="F2" s="5">
        <f>SUM(F4:F124)</f>
        <v>20000</v>
      </c>
      <c r="H2" s="5">
        <f ca="1">H124</f>
        <v>216</v>
      </c>
      <c r="I2" s="5">
        <f ca="1">I124</f>
        <v>26329.103165240136</v>
      </c>
      <c r="K2">
        <v>2</v>
      </c>
      <c r="L2" s="5">
        <f>SUM(L4:L124)</f>
        <v>20000</v>
      </c>
      <c r="N2" s="5">
        <f ca="1">N124</f>
        <v>228</v>
      </c>
      <c r="O2" s="5">
        <f ca="1">O124</f>
        <v>48780.318808501055</v>
      </c>
      <c r="Q2">
        <v>3</v>
      </c>
      <c r="R2" s="5">
        <f>SUM(R4:R124)</f>
        <v>20000</v>
      </c>
      <c r="T2" s="5">
        <f ca="1">T124</f>
        <v>677</v>
      </c>
      <c r="U2" s="5">
        <f ca="1">U124</f>
        <v>30806.050590315135</v>
      </c>
      <c r="W2">
        <v>4</v>
      </c>
      <c r="X2" s="5">
        <f>SUM(X4:X124)</f>
        <v>20000</v>
      </c>
      <c r="Z2" s="5">
        <f ca="1">Z124</f>
        <v>672</v>
      </c>
      <c r="AA2" s="5">
        <f ca="1">AA124</f>
        <v>37390.214399999997</v>
      </c>
      <c r="AC2">
        <v>5</v>
      </c>
      <c r="AD2" s="5">
        <f>SUM(AD4:AD124)</f>
        <v>20000</v>
      </c>
      <c r="AF2" s="5">
        <f ca="1">AF124</f>
        <v>707</v>
      </c>
      <c r="AG2" s="5">
        <f ca="1">AG124</f>
        <v>30592.1021</v>
      </c>
      <c r="AK2" s="5">
        <f ca="1">MAX(AK4:AK124)</f>
        <v>102912.21835483228</v>
      </c>
      <c r="AL2" s="5">
        <f ca="1">AL124</f>
        <v>173897.78906405633</v>
      </c>
      <c r="AM2" s="5">
        <f ca="1">AM124</f>
        <v>70985.570709224048</v>
      </c>
      <c r="AO2" s="12">
        <f ca="1">MIN(AM4:AM123)</f>
        <v>-47533.192579870549</v>
      </c>
      <c r="AP2" s="10">
        <f ca="1">AR127</f>
        <v>5.6593611836433411E-2</v>
      </c>
      <c r="BF2" s="3">
        <f ca="1">SUM(BF4:BF124)</f>
        <v>3100</v>
      </c>
      <c r="BI2" s="46" t="s">
        <v>292</v>
      </c>
      <c r="BJ2" s="46" t="s">
        <v>293</v>
      </c>
      <c r="BM2" s="46" t="s">
        <v>295</v>
      </c>
      <c r="BQ2" t="str">
        <f ca="1">B4</f>
        <v>01/02/2007</v>
      </c>
      <c r="BR2" s="3">
        <f>-BJ3</f>
        <v>-100000</v>
      </c>
      <c r="BT2" t="str">
        <f ca="1">BQ2</f>
        <v>01/02/2007</v>
      </c>
      <c r="BU2" s="5">
        <f ca="1">-AJ4</f>
        <v>-99812.218354832279</v>
      </c>
    </row>
    <row r="3" spans="1:73" x14ac:dyDescent="0.25">
      <c r="B3" t="s">
        <v>180</v>
      </c>
      <c r="C3" t="s">
        <v>187</v>
      </c>
      <c r="E3" t="str">
        <f ca="1">CalcoliPAC!F3</f>
        <v>MSCI Europe</v>
      </c>
      <c r="F3" t="s">
        <v>191</v>
      </c>
      <c r="G3" t="s">
        <v>188</v>
      </c>
      <c r="H3" t="s">
        <v>190</v>
      </c>
      <c r="I3" t="s">
        <v>189</v>
      </c>
      <c r="K3" t="str">
        <f ca="1">CalcoliPAC!P3</f>
        <v>MSCI USA</v>
      </c>
      <c r="L3" t="s">
        <v>191</v>
      </c>
      <c r="M3" t="s">
        <v>188</v>
      </c>
      <c r="N3" t="s">
        <v>190</v>
      </c>
      <c r="O3" t="s">
        <v>189</v>
      </c>
      <c r="Q3" t="str">
        <f ca="1">CalcoliPAC!X3</f>
        <v>Far East ex-Japan</v>
      </c>
      <c r="R3" t="s">
        <v>191</v>
      </c>
      <c r="S3" t="s">
        <v>188</v>
      </c>
      <c r="T3" t="s">
        <v>190</v>
      </c>
      <c r="U3" t="s">
        <v>189</v>
      </c>
      <c r="W3" t="str">
        <f ca="1">CalcoliPAC!AF3</f>
        <v>SX600 Industrial</v>
      </c>
      <c r="X3" t="s">
        <v>191</v>
      </c>
      <c r="Y3" t="s">
        <v>188</v>
      </c>
      <c r="Z3" t="s">
        <v>190</v>
      </c>
      <c r="AA3" t="s">
        <v>189</v>
      </c>
      <c r="AC3" t="str">
        <f ca="1">CalcoliPAC!AN3</f>
        <v>SX600 Tecnology</v>
      </c>
      <c r="AD3" t="s">
        <v>191</v>
      </c>
      <c r="AE3" t="s">
        <v>188</v>
      </c>
      <c r="AF3" t="s">
        <v>190</v>
      </c>
      <c r="AG3" t="s">
        <v>189</v>
      </c>
      <c r="AJ3" s="8" t="s">
        <v>207</v>
      </c>
      <c r="AK3" s="8" t="s">
        <v>194</v>
      </c>
      <c r="AL3" t="s">
        <v>195</v>
      </c>
      <c r="AM3" s="8" t="s">
        <v>209</v>
      </c>
      <c r="AQ3" s="8" t="s">
        <v>268</v>
      </c>
      <c r="AT3" t="str">
        <f ca="1">E3</f>
        <v>MSCI Europe</v>
      </c>
      <c r="AU3" t="str">
        <f ca="1">K3</f>
        <v>MSCI USA</v>
      </c>
      <c r="AV3" t="str">
        <f ca="1">Q3</f>
        <v>Far East ex-Japan</v>
      </c>
      <c r="AW3" t="str">
        <f ca="1">W3</f>
        <v>SX600 Industrial</v>
      </c>
      <c r="AX3" t="str">
        <f ca="1">AC3</f>
        <v>SX600 Tecnology</v>
      </c>
      <c r="AZ3" t="str">
        <f ca="1">AT3</f>
        <v>MSCI Europe</v>
      </c>
      <c r="BA3" t="str">
        <f t="shared" ref="BA3:BD3" ca="1" si="0">AU3</f>
        <v>MSCI USA</v>
      </c>
      <c r="BB3" t="str">
        <f t="shared" ca="1" si="0"/>
        <v>Far East ex-Japan</v>
      </c>
      <c r="BC3" t="str">
        <f t="shared" ca="1" si="0"/>
        <v>SX600 Industrial</v>
      </c>
      <c r="BD3" t="str">
        <f t="shared" ca="1" si="0"/>
        <v>SX600 Tecnology</v>
      </c>
      <c r="BF3" s="8" t="s">
        <v>290</v>
      </c>
      <c r="BI3">
        <f>Sintesi!B3</f>
        <v>100000</v>
      </c>
      <c r="BJ3">
        <f>BI3</f>
        <v>100000</v>
      </c>
      <c r="BM3" s="10">
        <f ca="1">AVERAGE(BK4:BK124)</f>
        <v>5.6623011157138203E-3</v>
      </c>
      <c r="BN3" s="15">
        <f ca="1">BM3*12</f>
        <v>6.7947613388565836E-2</v>
      </c>
      <c r="BQ3" t="str">
        <f ca="1">B125</f>
        <v>01/03/2017</v>
      </c>
      <c r="BR3" s="45">
        <f ca="1">BJ124</f>
        <v>174085.57070922403</v>
      </c>
      <c r="BT3" t="str">
        <f ca="1">BQ3</f>
        <v>01/03/2017</v>
      </c>
      <c r="BU3" s="5">
        <f ca="1">AL124</f>
        <v>173897.78906405633</v>
      </c>
    </row>
    <row r="4" spans="1:73" x14ac:dyDescent="0.25">
      <c r="A4">
        <v>1</v>
      </c>
      <c r="B4" t="str">
        <f ca="1">CalcoliPAC!C4</f>
        <v>01/02/2007</v>
      </c>
      <c r="C4" s="3">
        <f>Sintesi!B3*InvestitoPAC/N_MERCATI</f>
        <v>20000</v>
      </c>
      <c r="E4">
        <f ca="1">CalcoliPAC!F4</f>
        <v>92.208789716756797</v>
      </c>
      <c r="F4" s="5">
        <f>IF(N_MERCATI&lt;E2,0, $C4)</f>
        <v>20000</v>
      </c>
      <c r="G4">
        <f ca="1">INT(F4/E4)</f>
        <v>216</v>
      </c>
      <c r="H4">
        <f ca="1">G4</f>
        <v>216</v>
      </c>
      <c r="I4" s="3">
        <f ca="1">H4*E5</f>
        <v>19526.101814433176</v>
      </c>
      <c r="K4">
        <f ca="1">CalcoliPAC!P4</f>
        <v>87.489398475263698</v>
      </c>
      <c r="L4" s="5">
        <f>IF(N_MERCATI&lt;K2,0, $C4)</f>
        <v>20000</v>
      </c>
      <c r="M4">
        <f ca="1">INT(L4/K4)</f>
        <v>228</v>
      </c>
      <c r="N4">
        <f ca="1">M4</f>
        <v>228</v>
      </c>
      <c r="O4" s="3">
        <f ca="1">N4*K5</f>
        <v>19266.022079190403</v>
      </c>
      <c r="Q4">
        <f ca="1">CalcoliPAC!X4</f>
        <v>29.517900319032901</v>
      </c>
      <c r="R4" s="5">
        <f>IF(N_MERCATI&lt;Q2,0, $C4)</f>
        <v>20000</v>
      </c>
      <c r="S4">
        <f ca="1">INT(R4/Q4)</f>
        <v>677</v>
      </c>
      <c r="T4">
        <f ca="1">S4</f>
        <v>677</v>
      </c>
      <c r="U4" s="3">
        <f ca="1">T4*Q5</f>
        <v>19645.629608270905</v>
      </c>
      <c r="W4">
        <f ca="1">CalcoliPAC!AF4</f>
        <v>29.717995165556399</v>
      </c>
      <c r="X4" s="5">
        <f>IF(N_MERCATI&lt;W2,0, $C4)</f>
        <v>20000</v>
      </c>
      <c r="Y4">
        <f ca="1">INT(X4/W4)</f>
        <v>672</v>
      </c>
      <c r="Z4">
        <f ca="1">Y4</f>
        <v>672</v>
      </c>
      <c r="AA4" s="3">
        <f ca="1">Z4*W5</f>
        <v>19560.835989066287</v>
      </c>
      <c r="AC4">
        <f ca="1">CalcoliPAC!AN4</f>
        <v>28.279244209920101</v>
      </c>
      <c r="AD4" s="5">
        <f>IF(N_MERCATI&lt;AC2,0, $C4)</f>
        <v>20000</v>
      </c>
      <c r="AE4">
        <f ca="1">INT(AD4/AC4)</f>
        <v>707</v>
      </c>
      <c r="AF4">
        <f ca="1">AE4</f>
        <v>707</v>
      </c>
      <c r="AG4" s="3">
        <f ca="1">AF4*AC5</f>
        <v>19339.978015306973</v>
      </c>
      <c r="AI4" s="5">
        <f>AD4*5</f>
        <v>100000</v>
      </c>
      <c r="AJ4" s="3">
        <f ca="1">G4*E4+K4*M4+Q4*S4+W4*Y4+AC4*AE4</f>
        <v>99812.218354832279</v>
      </c>
      <c r="AK4" s="5">
        <f ca="1">AJ4+BF4</f>
        <v>99912.218354832279</v>
      </c>
      <c r="AL4" s="5">
        <f ca="1">AG4+AA4+U4+O4+I4</f>
        <v>97338.567506267733</v>
      </c>
      <c r="AM4" s="5">
        <f ca="1">AL4-AK4</f>
        <v>-2573.6508485645463</v>
      </c>
      <c r="AP4" s="5">
        <f ca="1">AQ4</f>
        <v>-99812.218354832279</v>
      </c>
      <c r="AQ4" s="5">
        <f ca="1">-AJ4</f>
        <v>-99812.218354832279</v>
      </c>
      <c r="AR4" s="19">
        <f t="shared" ref="AR4:AR67" ca="1" si="1">DATEVALUE(B4)</f>
        <v>39114</v>
      </c>
      <c r="AT4">
        <f t="shared" ref="AT4:AT67" ca="1" si="2">G4*E4*Comm_Perc</f>
        <v>39.834197157638933</v>
      </c>
      <c r="AU4">
        <f t="shared" ref="AU4:AU67" ca="1" si="3">K4*M4*Comm_Perc</f>
        <v>39.895165704720249</v>
      </c>
      <c r="AV4">
        <f t="shared" ref="AV4:AV67" ca="1" si="4">Q4*S4*Comm_Perc</f>
        <v>39.967237031970548</v>
      </c>
      <c r="AW4">
        <f t="shared" ref="AW4:AW67" ca="1" si="5">W4*Y4*Comm_Perc</f>
        <v>39.9409855025078</v>
      </c>
      <c r="AX4">
        <f t="shared" ref="AX4:AX67" ca="1" si="6">AC4*AE4*Comm_Perc</f>
        <v>39.986851312827021</v>
      </c>
      <c r="AZ4">
        <f t="shared" ref="AZ4:BD35" ca="1" si="7">IF(AT4&lt;Comm_Min,Comm_Min,IF(AT4&gt;Comm_MAX,Comm_MAX,AT4))</f>
        <v>20</v>
      </c>
      <c r="BA4">
        <f t="shared" ca="1" si="7"/>
        <v>20</v>
      </c>
      <c r="BB4">
        <f t="shared" ca="1" si="7"/>
        <v>20</v>
      </c>
      <c r="BC4">
        <f t="shared" ca="1" si="7"/>
        <v>20</v>
      </c>
      <c r="BD4">
        <f t="shared" ca="1" si="7"/>
        <v>20</v>
      </c>
      <c r="BF4">
        <f ca="1">SUM(AZ4:BD4)</f>
        <v>100</v>
      </c>
      <c r="BI4" s="45">
        <f t="shared" ref="BI4:BI67" ca="1" si="8">BI3*rend_monetario/12+BI3-AJ4</f>
        <v>187.78164516772085</v>
      </c>
      <c r="BJ4" s="45">
        <f ca="1">BI4+AL4</f>
        <v>97526.349151435454</v>
      </c>
      <c r="BK4" s="45">
        <f ca="1">BJ4/BJ3-1</f>
        <v>-2.4736508485645459E-2</v>
      </c>
      <c r="BL4" s="58">
        <f ca="1">$BJ$3-BJ4</f>
        <v>2473.6508485645463</v>
      </c>
      <c r="BM4" s="46" t="s">
        <v>296</v>
      </c>
    </row>
    <row r="5" spans="1:73" x14ac:dyDescent="0.25">
      <c r="A5">
        <f>A4+1</f>
        <v>2</v>
      </c>
      <c r="B5" t="str">
        <f ca="1">CalcoliPAC!C5</f>
        <v>01/03/2007</v>
      </c>
      <c r="C5" s="3"/>
      <c r="E5">
        <f ca="1">CalcoliPAC!F5</f>
        <v>90.398619511264698</v>
      </c>
      <c r="F5" s="5">
        <v>0</v>
      </c>
      <c r="G5">
        <v>0</v>
      </c>
      <c r="H5">
        <f ca="1">IF(G5="",H4,H4+G5)</f>
        <v>216</v>
      </c>
      <c r="I5" s="3">
        <f ca="1">H5*E6</f>
        <v>20071.317564049721</v>
      </c>
      <c r="K5">
        <f ca="1">CalcoliPAC!P5</f>
        <v>84.500096838554398</v>
      </c>
      <c r="L5" s="5">
        <v>0</v>
      </c>
      <c r="M5">
        <v>0</v>
      </c>
      <c r="N5">
        <f ca="1">N4+M5</f>
        <v>228</v>
      </c>
      <c r="O5" s="3">
        <f ca="1">N5*K6</f>
        <v>19306.38683411881</v>
      </c>
      <c r="Q5">
        <f ca="1">CalcoliPAC!X5</f>
        <v>29.018655255939301</v>
      </c>
      <c r="R5" s="5">
        <v>0</v>
      </c>
      <c r="S5">
        <v>0</v>
      </c>
      <c r="T5">
        <f ca="1">IF(S5="",T4,T4+S5)</f>
        <v>677</v>
      </c>
      <c r="U5" s="3">
        <f ca="1">T5*Q6</f>
        <v>20315.355140481657</v>
      </c>
      <c r="W5">
        <f ca="1">CalcoliPAC!AF5</f>
        <v>29.108386888491498</v>
      </c>
      <c r="X5" s="5">
        <v>0</v>
      </c>
      <c r="Y5">
        <v>0</v>
      </c>
      <c r="Z5">
        <f ca="1">IF(Y5="",Z4,Z4+Y5)</f>
        <v>672</v>
      </c>
      <c r="AA5" s="3">
        <f ca="1">Z5*W6</f>
        <v>20173.247847156501</v>
      </c>
      <c r="AC5">
        <f ca="1">CalcoliPAC!AN5</f>
        <v>27.354990120660499</v>
      </c>
      <c r="AD5" s="5">
        <v>0</v>
      </c>
      <c r="AE5">
        <v>0</v>
      </c>
      <c r="AF5">
        <f ca="1">IF(AE5="",AF4,AF4+AE5)</f>
        <v>707</v>
      </c>
      <c r="AG5" s="3">
        <f ca="1">AF5*AC6</f>
        <v>19638.747205023104</v>
      </c>
      <c r="AJ5" s="3">
        <f t="shared" ref="AJ5:AJ68" ca="1" si="9">G5*E5+K5*M5+Q5*S5+W5*Y5+AC5*AE5</f>
        <v>0</v>
      </c>
      <c r="AK5" s="5">
        <f ca="1">AK4+AJ5+BF5</f>
        <v>99937.218354832279</v>
      </c>
      <c r="AL5" s="5">
        <f t="shared" ref="AL5:AL68" ca="1" si="10">AG5+AA5+U5+O5+I5</f>
        <v>99505.054590829794</v>
      </c>
      <c r="AM5" s="5">
        <f ca="1">AL5-AK5</f>
        <v>-432.16376400248555</v>
      </c>
      <c r="AP5" s="5">
        <f t="shared" ref="AP5:AP63" ca="1" si="11">AQ5</f>
        <v>0</v>
      </c>
      <c r="AQ5" s="5">
        <f t="shared" ref="AQ5:AQ68" ca="1" si="12">-AJ5</f>
        <v>0</v>
      </c>
      <c r="AR5" s="19">
        <f t="shared" ca="1" si="1"/>
        <v>39142</v>
      </c>
      <c r="AT5">
        <f t="shared" ca="1" si="2"/>
        <v>0</v>
      </c>
      <c r="AU5">
        <f t="shared" ca="1" si="3"/>
        <v>0</v>
      </c>
      <c r="AV5">
        <f t="shared" ca="1" si="4"/>
        <v>0</v>
      </c>
      <c r="AW5">
        <f t="shared" ca="1" si="5"/>
        <v>0</v>
      </c>
      <c r="AX5">
        <f t="shared" ca="1" si="6"/>
        <v>0</v>
      </c>
      <c r="AZ5">
        <f t="shared" ca="1" si="7"/>
        <v>5</v>
      </c>
      <c r="BA5">
        <f t="shared" ca="1" si="7"/>
        <v>5</v>
      </c>
      <c r="BB5">
        <f t="shared" ca="1" si="7"/>
        <v>5</v>
      </c>
      <c r="BC5">
        <f t="shared" ca="1" si="7"/>
        <v>5</v>
      </c>
      <c r="BD5">
        <f t="shared" ca="1" si="7"/>
        <v>5</v>
      </c>
      <c r="BF5">
        <f t="shared" ref="BF5:BF68" ca="1" si="13">SUM(AZ5:BD5)</f>
        <v>25</v>
      </c>
      <c r="BI5" s="45">
        <f t="shared" ca="1" si="8"/>
        <v>187.78164516772085</v>
      </c>
      <c r="BJ5" s="45">
        <f t="shared" ref="BJ5:BJ68" ca="1" si="14">BI5+AL5</f>
        <v>99692.836235997514</v>
      </c>
      <c r="BK5" s="45">
        <f t="shared" ref="BK5:BK68" ca="1" si="15">BJ5/BJ4-1</f>
        <v>2.2214376970043359E-2</v>
      </c>
      <c r="BL5" s="58">
        <f t="shared" ref="BL5:BL68" ca="1" si="16">$BJ$3-BJ5</f>
        <v>307.16376400248555</v>
      </c>
      <c r="BM5" s="15">
        <f ca="1">STDEV(BK5:BK124)</f>
        <v>4.5909076893743399E-2</v>
      </c>
      <c r="BN5" s="15">
        <f ca="1">BM5*SQRT(12)</f>
        <v>0.15903370741709988</v>
      </c>
      <c r="BT5" s="15">
        <f ca="1">XIRR(BU2:BU3,BT2:BT3)</f>
        <v>5.6593611836433411E-2</v>
      </c>
    </row>
    <row r="6" spans="1:73" x14ac:dyDescent="0.25">
      <c r="A6">
        <f t="shared" ref="A6:A69" si="17">A5+1</f>
        <v>3</v>
      </c>
      <c r="B6" t="str">
        <f ca="1">CalcoliPAC!C6</f>
        <v>30/03/2007</v>
      </c>
      <c r="C6" s="3"/>
      <c r="E6">
        <f ca="1">CalcoliPAC!F6</f>
        <v>92.922766500230196</v>
      </c>
      <c r="F6" s="5">
        <v>0</v>
      </c>
      <c r="G6">
        <v>0</v>
      </c>
      <c r="H6">
        <f t="shared" ref="H6:H69" ca="1" si="18">IF(G6="",H5,H5+G6)</f>
        <v>216</v>
      </c>
      <c r="I6" s="3">
        <f t="shared" ref="I6:I69" ca="1" si="19">H6*E7</f>
        <v>20787.81424920712</v>
      </c>
      <c r="K6">
        <f ca="1">CalcoliPAC!P6</f>
        <v>84.677135237363203</v>
      </c>
      <c r="L6" s="5">
        <v>0</v>
      </c>
      <c r="M6">
        <v>0</v>
      </c>
      <c r="N6">
        <f t="shared" ref="N6:N69" ca="1" si="20">N5+M6</f>
        <v>228</v>
      </c>
      <c r="O6" s="3">
        <f t="shared" ref="O6:O69" ca="1" si="21">N6*K7</f>
        <v>19795.40395387301</v>
      </c>
      <c r="Q6">
        <f ca="1">CalcoliPAC!X6</f>
        <v>30.007910104108799</v>
      </c>
      <c r="R6" s="5">
        <v>0</v>
      </c>
      <c r="S6">
        <v>0</v>
      </c>
      <c r="T6">
        <f t="shared" ref="T6:T69" ca="1" si="22">IF(S6="",T5,T5+S6)</f>
        <v>677</v>
      </c>
      <c r="U6" s="3">
        <f t="shared" ref="U6:U69" ca="1" si="23">T6*Q7</f>
        <v>21075.404776160438</v>
      </c>
      <c r="W6">
        <f ca="1">CalcoliPAC!AF6</f>
        <v>30.019714058268601</v>
      </c>
      <c r="X6" s="5">
        <v>0</v>
      </c>
      <c r="Y6">
        <v>0</v>
      </c>
      <c r="Z6">
        <f t="shared" ref="Z6:Z69" ca="1" si="24">IF(Y6="",Z5,Z5+Y6)</f>
        <v>672</v>
      </c>
      <c r="AA6" s="3">
        <f t="shared" ref="AA6:AA69" ca="1" si="25">Z6*W7</f>
        <v>21586.496599830018</v>
      </c>
      <c r="AC6">
        <f ca="1">CalcoliPAC!AN6</f>
        <v>27.777577376270301</v>
      </c>
      <c r="AD6" s="5">
        <v>0</v>
      </c>
      <c r="AE6">
        <v>0</v>
      </c>
      <c r="AF6">
        <f t="shared" ref="AF6:AF69" ca="1" si="26">IF(AE6="",AF5,AF5+AE6)</f>
        <v>707</v>
      </c>
      <c r="AG6" s="3">
        <f t="shared" ref="AG6:AG69" ca="1" si="27">AF6*AC7</f>
        <v>20677.825394600757</v>
      </c>
      <c r="AJ6" s="3">
        <f t="shared" ca="1" si="9"/>
        <v>0</v>
      </c>
      <c r="AK6" s="5">
        <f t="shared" ref="AK6:AK69" ca="1" si="28">AK5+AJ6+BF6</f>
        <v>99962.218354832279</v>
      </c>
      <c r="AL6" s="5">
        <f t="shared" ca="1" si="10"/>
        <v>103922.94497367134</v>
      </c>
      <c r="AM6" s="5">
        <f t="shared" ref="AM6:AM69" ca="1" si="29">AL6-AK6</f>
        <v>3960.726618839064</v>
      </c>
      <c r="AP6" s="5">
        <f t="shared" ca="1" si="11"/>
        <v>0</v>
      </c>
      <c r="AQ6" s="5">
        <f t="shared" ca="1" si="12"/>
        <v>0</v>
      </c>
      <c r="AR6" s="19">
        <f t="shared" ca="1" si="1"/>
        <v>39171</v>
      </c>
      <c r="AT6">
        <f t="shared" ca="1" si="2"/>
        <v>0</v>
      </c>
      <c r="AU6">
        <f t="shared" ca="1" si="3"/>
        <v>0</v>
      </c>
      <c r="AV6">
        <f t="shared" ca="1" si="4"/>
        <v>0</v>
      </c>
      <c r="AW6">
        <f t="shared" ca="1" si="5"/>
        <v>0</v>
      </c>
      <c r="AX6">
        <f t="shared" ca="1" si="6"/>
        <v>0</v>
      </c>
      <c r="AZ6">
        <f t="shared" ca="1" si="7"/>
        <v>5</v>
      </c>
      <c r="BA6">
        <f t="shared" ca="1" si="7"/>
        <v>5</v>
      </c>
      <c r="BB6">
        <f t="shared" ca="1" si="7"/>
        <v>5</v>
      </c>
      <c r="BC6">
        <f t="shared" ca="1" si="7"/>
        <v>5</v>
      </c>
      <c r="BD6">
        <f t="shared" ca="1" si="7"/>
        <v>5</v>
      </c>
      <c r="BF6">
        <f t="shared" ca="1" si="13"/>
        <v>25</v>
      </c>
      <c r="BI6" s="45">
        <f t="shared" ca="1" si="8"/>
        <v>187.78164516772085</v>
      </c>
      <c r="BJ6" s="45">
        <f t="shared" ca="1" si="14"/>
        <v>104110.72661883906</v>
      </c>
      <c r="BK6" s="45">
        <f t="shared" ca="1" si="15"/>
        <v>4.4315023522686348E-2</v>
      </c>
      <c r="BL6" s="58">
        <f t="shared" ca="1" si="16"/>
        <v>-4110.726618839064</v>
      </c>
      <c r="BM6" s="46" t="s">
        <v>269</v>
      </c>
    </row>
    <row r="7" spans="1:73" x14ac:dyDescent="0.25">
      <c r="A7">
        <f t="shared" si="17"/>
        <v>4</v>
      </c>
      <c r="B7" t="str">
        <f ca="1">CalcoliPAC!C7</f>
        <v>30/04/2007</v>
      </c>
      <c r="C7" s="3"/>
      <c r="E7">
        <f ca="1">CalcoliPAC!F7</f>
        <v>96.239880783366303</v>
      </c>
      <c r="F7" s="5">
        <v>0</v>
      </c>
      <c r="G7">
        <v>0</v>
      </c>
      <c r="H7">
        <f t="shared" ca="1" si="18"/>
        <v>216</v>
      </c>
      <c r="I7" s="3">
        <f t="shared" ca="1" si="19"/>
        <v>21512.93962112951</v>
      </c>
      <c r="K7">
        <f ca="1">CalcoliPAC!P7</f>
        <v>86.821947166109695</v>
      </c>
      <c r="L7" s="5">
        <v>0</v>
      </c>
      <c r="M7">
        <v>0</v>
      </c>
      <c r="N7">
        <f t="shared" ca="1" si="20"/>
        <v>228</v>
      </c>
      <c r="O7" s="3">
        <f t="shared" ca="1" si="21"/>
        <v>20598.983231543607</v>
      </c>
      <c r="Q7">
        <f ca="1">CalcoliPAC!X7</f>
        <v>31.130583125790899</v>
      </c>
      <c r="R7" s="5">
        <v>0</v>
      </c>
      <c r="S7">
        <v>0</v>
      </c>
      <c r="T7">
        <f t="shared" ca="1" si="22"/>
        <v>677</v>
      </c>
      <c r="U7" s="3">
        <f t="shared" ca="1" si="23"/>
        <v>22519.422566726367</v>
      </c>
      <c r="W7">
        <f ca="1">CalcoliPAC!AF7</f>
        <v>32.1227627973661</v>
      </c>
      <c r="X7" s="5">
        <v>0</v>
      </c>
      <c r="Y7">
        <v>0</v>
      </c>
      <c r="Z7">
        <f t="shared" ca="1" si="24"/>
        <v>672</v>
      </c>
      <c r="AA7" s="3">
        <f t="shared" ca="1" si="25"/>
        <v>22773.879224616776</v>
      </c>
      <c r="AC7">
        <f ca="1">CalcoliPAC!AN7</f>
        <v>29.247277785856799</v>
      </c>
      <c r="AD7" s="5">
        <v>0</v>
      </c>
      <c r="AE7">
        <v>0</v>
      </c>
      <c r="AF7">
        <f t="shared" ca="1" si="26"/>
        <v>707</v>
      </c>
      <c r="AG7" s="3">
        <f t="shared" ca="1" si="27"/>
        <v>21510.404224917733</v>
      </c>
      <c r="AJ7" s="3">
        <f t="shared" ca="1" si="9"/>
        <v>0</v>
      </c>
      <c r="AK7" s="5">
        <f t="shared" ca="1" si="28"/>
        <v>99987.218354832279</v>
      </c>
      <c r="AL7" s="5">
        <f t="shared" ca="1" si="10"/>
        <v>108915.62886893399</v>
      </c>
      <c r="AM7" s="5">
        <f t="shared" ca="1" si="29"/>
        <v>8928.4105141017062</v>
      </c>
      <c r="AP7" s="5">
        <f t="shared" ca="1" si="11"/>
        <v>0</v>
      </c>
      <c r="AQ7" s="5">
        <f t="shared" ca="1" si="12"/>
        <v>0</v>
      </c>
      <c r="AR7" s="19">
        <f t="shared" ca="1" si="1"/>
        <v>39202</v>
      </c>
      <c r="AT7">
        <f t="shared" ca="1" si="2"/>
        <v>0</v>
      </c>
      <c r="AU7">
        <f t="shared" ca="1" si="3"/>
        <v>0</v>
      </c>
      <c r="AV7">
        <f t="shared" ca="1" si="4"/>
        <v>0</v>
      </c>
      <c r="AW7">
        <f t="shared" ca="1" si="5"/>
        <v>0</v>
      </c>
      <c r="AX7">
        <f t="shared" ca="1" si="6"/>
        <v>0</v>
      </c>
      <c r="AZ7">
        <f t="shared" ca="1" si="7"/>
        <v>5</v>
      </c>
      <c r="BA7">
        <f t="shared" ca="1" si="7"/>
        <v>5</v>
      </c>
      <c r="BB7">
        <f t="shared" ca="1" si="7"/>
        <v>5</v>
      </c>
      <c r="BC7">
        <f t="shared" ca="1" si="7"/>
        <v>5</v>
      </c>
      <c r="BD7">
        <f t="shared" ca="1" si="7"/>
        <v>5</v>
      </c>
      <c r="BF7">
        <f t="shared" ca="1" si="13"/>
        <v>25</v>
      </c>
      <c r="BI7" s="45">
        <f t="shared" ca="1" si="8"/>
        <v>187.78164516772085</v>
      </c>
      <c r="BJ7" s="45">
        <f t="shared" ca="1" si="14"/>
        <v>109103.41051410171</v>
      </c>
      <c r="BK7" s="45">
        <f t="shared" ca="1" si="15"/>
        <v>4.7955518681004117E-2</v>
      </c>
      <c r="BL7" s="58">
        <f t="shared" ca="1" si="16"/>
        <v>-9103.4105141017062</v>
      </c>
      <c r="BM7" s="15">
        <f ca="1">XIRR(BR2:BR3,BQ2:BQ3)</f>
        <v>5.6509765982627858E-2</v>
      </c>
      <c r="BO7" s="15">
        <f ca="1">XIRR(BR7:BR8,BQ7:BQ8)</f>
        <v>5.1916539669036874E-4</v>
      </c>
      <c r="BQ7" t="str">
        <f ca="1">B4</f>
        <v>01/02/2007</v>
      </c>
      <c r="BR7" s="3">
        <f>-BJ3</f>
        <v>-100000</v>
      </c>
      <c r="BT7" t="str">
        <f ca="1">BQ7</f>
        <v>01/02/2007</v>
      </c>
      <c r="BU7" s="5">
        <f ca="1">BU2</f>
        <v>-99812.218354832279</v>
      </c>
    </row>
    <row r="8" spans="1:73" x14ac:dyDescent="0.25">
      <c r="A8">
        <f t="shared" si="17"/>
        <v>5</v>
      </c>
      <c r="B8" t="str">
        <f ca="1">CalcoliPAC!C8</f>
        <v>01/06/2007</v>
      </c>
      <c r="C8" s="3"/>
      <c r="E8">
        <f ca="1">CalcoliPAC!F8</f>
        <v>99.596942690414394</v>
      </c>
      <c r="F8" s="5">
        <v>0</v>
      </c>
      <c r="G8">
        <v>0</v>
      </c>
      <c r="H8">
        <f t="shared" ca="1" si="18"/>
        <v>216</v>
      </c>
      <c r="I8" s="3">
        <f t="shared" ca="1" si="19"/>
        <v>21323.815042400423</v>
      </c>
      <c r="K8">
        <f ca="1">CalcoliPAC!P8</f>
        <v>90.346417682208795</v>
      </c>
      <c r="L8" s="5">
        <v>0</v>
      </c>
      <c r="M8">
        <v>0</v>
      </c>
      <c r="N8">
        <f t="shared" ca="1" si="20"/>
        <v>228</v>
      </c>
      <c r="O8" s="3">
        <f t="shared" ca="1" si="21"/>
        <v>20274.631677455305</v>
      </c>
      <c r="Q8">
        <f ca="1">CalcoliPAC!X8</f>
        <v>33.263548843022697</v>
      </c>
      <c r="R8" s="5">
        <v>0</v>
      </c>
      <c r="S8">
        <v>0</v>
      </c>
      <c r="T8">
        <f t="shared" ca="1" si="22"/>
        <v>677</v>
      </c>
      <c r="U8" s="3">
        <f t="shared" ca="1" si="23"/>
        <v>23514.753724386064</v>
      </c>
      <c r="W8">
        <f ca="1">CalcoliPAC!AF8</f>
        <v>33.889701227108297</v>
      </c>
      <c r="X8" s="5">
        <v>0</v>
      </c>
      <c r="Y8">
        <v>0</v>
      </c>
      <c r="Z8">
        <f t="shared" ca="1" si="24"/>
        <v>672</v>
      </c>
      <c r="AA8" s="3">
        <f t="shared" ca="1" si="25"/>
        <v>22897.361651444717</v>
      </c>
      <c r="AC8">
        <f ca="1">CalcoliPAC!AN8</f>
        <v>30.424899893801602</v>
      </c>
      <c r="AD8" s="5">
        <v>0</v>
      </c>
      <c r="AE8">
        <v>0</v>
      </c>
      <c r="AF8">
        <f t="shared" ca="1" si="26"/>
        <v>707</v>
      </c>
      <c r="AG8" s="3">
        <f t="shared" ca="1" si="27"/>
        <v>22101.165724147108</v>
      </c>
      <c r="AJ8" s="3">
        <f t="shared" ca="1" si="9"/>
        <v>0</v>
      </c>
      <c r="AK8" s="5">
        <f t="shared" ca="1" si="28"/>
        <v>100012.21835483228</v>
      </c>
      <c r="AL8" s="5">
        <f t="shared" ca="1" si="10"/>
        <v>110111.72781983363</v>
      </c>
      <c r="AM8" s="5">
        <f t="shared" ca="1" si="29"/>
        <v>10099.509465001349</v>
      </c>
      <c r="AP8" s="5">
        <f t="shared" ca="1" si="11"/>
        <v>0</v>
      </c>
      <c r="AQ8" s="5">
        <f t="shared" ca="1" si="12"/>
        <v>0</v>
      </c>
      <c r="AR8" s="19">
        <f t="shared" ca="1" si="1"/>
        <v>39234</v>
      </c>
      <c r="AT8">
        <f t="shared" ca="1" si="2"/>
        <v>0</v>
      </c>
      <c r="AU8">
        <f t="shared" ca="1" si="3"/>
        <v>0</v>
      </c>
      <c r="AV8">
        <f t="shared" ca="1" si="4"/>
        <v>0</v>
      </c>
      <c r="AW8">
        <f t="shared" ca="1" si="5"/>
        <v>0</v>
      </c>
      <c r="AX8">
        <f t="shared" ca="1" si="6"/>
        <v>0</v>
      </c>
      <c r="AZ8">
        <f t="shared" ca="1" si="7"/>
        <v>5</v>
      </c>
      <c r="BA8">
        <f t="shared" ca="1" si="7"/>
        <v>5</v>
      </c>
      <c r="BB8">
        <f t="shared" ca="1" si="7"/>
        <v>5</v>
      </c>
      <c r="BC8">
        <f t="shared" ca="1" si="7"/>
        <v>5</v>
      </c>
      <c r="BD8">
        <f t="shared" ca="1" si="7"/>
        <v>5</v>
      </c>
      <c r="BF8">
        <f t="shared" ca="1" si="13"/>
        <v>25</v>
      </c>
      <c r="BI8" s="45">
        <f t="shared" ca="1" si="8"/>
        <v>187.78164516772085</v>
      </c>
      <c r="BJ8" s="45">
        <f t="shared" ca="1" si="14"/>
        <v>110299.50946500135</v>
      </c>
      <c r="BK8" s="45">
        <f t="shared" ca="1" si="15"/>
        <v>1.0962984064966985E-2</v>
      </c>
      <c r="BL8" s="58">
        <f t="shared" ca="1" si="16"/>
        <v>-10299.509465001349</v>
      </c>
      <c r="BQ8" s="46" t="str">
        <f ca="1">B64</f>
        <v>01/02/2012</v>
      </c>
      <c r="BR8" s="45">
        <f ca="1">BJ65</f>
        <v>100259.99350327047</v>
      </c>
      <c r="BT8" t="str">
        <f ca="1">BQ8</f>
        <v>01/02/2012</v>
      </c>
      <c r="BU8" s="5">
        <f ca="1">AL65</f>
        <v>100072.21185810275</v>
      </c>
    </row>
    <row r="9" spans="1:73" x14ac:dyDescent="0.25">
      <c r="A9">
        <f t="shared" si="17"/>
        <v>6</v>
      </c>
      <c r="B9" t="str">
        <f ca="1">CalcoliPAC!C9</f>
        <v>29/06/2007</v>
      </c>
      <c r="C9" s="3"/>
      <c r="E9">
        <f ca="1">CalcoliPAC!F9</f>
        <v>98.721365937038996</v>
      </c>
      <c r="F9" s="5">
        <v>0</v>
      </c>
      <c r="G9">
        <v>0</v>
      </c>
      <c r="H9">
        <f t="shared" ca="1" si="18"/>
        <v>216</v>
      </c>
      <c r="I9" s="3">
        <f t="shared" ca="1" si="19"/>
        <v>20721.911526597753</v>
      </c>
      <c r="K9">
        <f ca="1">CalcoliPAC!P9</f>
        <v>88.923823146733795</v>
      </c>
      <c r="L9" s="5">
        <v>0</v>
      </c>
      <c r="M9">
        <v>0</v>
      </c>
      <c r="N9">
        <f t="shared" ca="1" si="20"/>
        <v>228</v>
      </c>
      <c r="O9" s="3">
        <f t="shared" ca="1" si="21"/>
        <v>19304.991043527814</v>
      </c>
      <c r="Q9">
        <f ca="1">CalcoliPAC!X9</f>
        <v>34.733757347689902</v>
      </c>
      <c r="R9" s="5">
        <v>0</v>
      </c>
      <c r="S9">
        <v>0</v>
      </c>
      <c r="T9">
        <f t="shared" ca="1" si="22"/>
        <v>677</v>
      </c>
      <c r="U9" s="3">
        <f t="shared" ca="1" si="23"/>
        <v>25233.43088618894</v>
      </c>
      <c r="W9">
        <f ca="1">CalcoliPAC!AF9</f>
        <v>34.073454838459398</v>
      </c>
      <c r="X9" s="5">
        <v>0</v>
      </c>
      <c r="Y9">
        <v>0</v>
      </c>
      <c r="Z9">
        <f t="shared" ca="1" si="24"/>
        <v>672</v>
      </c>
      <c r="AA9" s="3">
        <f t="shared" ca="1" si="25"/>
        <v>22145.307937830537</v>
      </c>
      <c r="AC9">
        <f ca="1">CalcoliPAC!AN9</f>
        <v>31.260489001622499</v>
      </c>
      <c r="AD9" s="5">
        <v>0</v>
      </c>
      <c r="AE9">
        <v>0</v>
      </c>
      <c r="AF9">
        <f t="shared" ca="1" si="26"/>
        <v>707</v>
      </c>
      <c r="AG9" s="3">
        <f t="shared" ca="1" si="27"/>
        <v>21578.759487733929</v>
      </c>
      <c r="AJ9" s="3">
        <f t="shared" ca="1" si="9"/>
        <v>0</v>
      </c>
      <c r="AK9" s="5">
        <f t="shared" ca="1" si="28"/>
        <v>100037.21835483228</v>
      </c>
      <c r="AL9" s="5">
        <f t="shared" ca="1" si="10"/>
        <v>108984.40088187897</v>
      </c>
      <c r="AM9" s="5">
        <f t="shared" ca="1" si="29"/>
        <v>8947.1825270466943</v>
      </c>
      <c r="AP9" s="5">
        <f t="shared" ca="1" si="11"/>
        <v>0</v>
      </c>
      <c r="AQ9" s="5">
        <f t="shared" ca="1" si="12"/>
        <v>0</v>
      </c>
      <c r="AR9" s="19">
        <f t="shared" ca="1" si="1"/>
        <v>39262</v>
      </c>
      <c r="AT9">
        <f t="shared" ca="1" si="2"/>
        <v>0</v>
      </c>
      <c r="AU9">
        <f t="shared" ca="1" si="3"/>
        <v>0</v>
      </c>
      <c r="AV9">
        <f t="shared" ca="1" si="4"/>
        <v>0</v>
      </c>
      <c r="AW9">
        <f t="shared" ca="1" si="5"/>
        <v>0</v>
      </c>
      <c r="AX9">
        <f t="shared" ca="1" si="6"/>
        <v>0</v>
      </c>
      <c r="AZ9">
        <f t="shared" ca="1" si="7"/>
        <v>5</v>
      </c>
      <c r="BA9">
        <f t="shared" ca="1" si="7"/>
        <v>5</v>
      </c>
      <c r="BB9">
        <f t="shared" ca="1" si="7"/>
        <v>5</v>
      </c>
      <c r="BC9">
        <f t="shared" ca="1" si="7"/>
        <v>5</v>
      </c>
      <c r="BD9">
        <f t="shared" ca="1" si="7"/>
        <v>5</v>
      </c>
      <c r="BF9">
        <f t="shared" ca="1" si="13"/>
        <v>25</v>
      </c>
      <c r="BI9" s="45">
        <f t="shared" ca="1" si="8"/>
        <v>187.78164516772085</v>
      </c>
      <c r="BJ9" s="45">
        <f t="shared" ca="1" si="14"/>
        <v>109172.18252704669</v>
      </c>
      <c r="BK9" s="45">
        <f t="shared" ca="1" si="15"/>
        <v>-1.0220597928519037E-2</v>
      </c>
      <c r="BL9" s="58">
        <f t="shared" ca="1" si="16"/>
        <v>-9172.1825270466943</v>
      </c>
      <c r="BM9" s="46" t="s">
        <v>297</v>
      </c>
    </row>
    <row r="10" spans="1:73" x14ac:dyDescent="0.25">
      <c r="A10">
        <f t="shared" si="17"/>
        <v>7</v>
      </c>
      <c r="B10" t="str">
        <f ca="1">CalcoliPAC!C10</f>
        <v>01/08/2007</v>
      </c>
      <c r="C10" s="3"/>
      <c r="E10">
        <f ca="1">CalcoliPAC!F10</f>
        <v>95.934775586100699</v>
      </c>
      <c r="F10" s="5">
        <v>0</v>
      </c>
      <c r="G10">
        <v>0</v>
      </c>
      <c r="H10">
        <f t="shared" ca="1" si="18"/>
        <v>216</v>
      </c>
      <c r="I10" s="3">
        <f t="shared" ca="1" si="19"/>
        <v>20319.444922487248</v>
      </c>
      <c r="K10">
        <f ca="1">CalcoliPAC!P10</f>
        <v>84.671013348806198</v>
      </c>
      <c r="L10" s="5">
        <v>0</v>
      </c>
      <c r="M10">
        <v>0</v>
      </c>
      <c r="N10">
        <f t="shared" ca="1" si="20"/>
        <v>228</v>
      </c>
      <c r="O10" s="3">
        <f t="shared" ca="1" si="21"/>
        <v>19432.894502952844</v>
      </c>
      <c r="Q10">
        <f ca="1">CalcoliPAC!X10</f>
        <v>37.272423760988097</v>
      </c>
      <c r="R10" s="5">
        <v>0</v>
      </c>
      <c r="S10">
        <v>0</v>
      </c>
      <c r="T10">
        <f t="shared" ca="1" si="22"/>
        <v>677</v>
      </c>
      <c r="U10" s="3">
        <f t="shared" ca="1" si="23"/>
        <v>24946.899968982394</v>
      </c>
      <c r="W10">
        <f ca="1">CalcoliPAC!AF10</f>
        <v>32.9543272884383</v>
      </c>
      <c r="X10" s="5">
        <v>0</v>
      </c>
      <c r="Y10">
        <v>0</v>
      </c>
      <c r="Z10">
        <f t="shared" ca="1" si="24"/>
        <v>672</v>
      </c>
      <c r="AA10" s="3">
        <f t="shared" ca="1" si="25"/>
        <v>21400.022890575772</v>
      </c>
      <c r="AC10">
        <f ca="1">CalcoliPAC!AN10</f>
        <v>30.5215834338528</v>
      </c>
      <c r="AD10" s="5">
        <v>0</v>
      </c>
      <c r="AE10">
        <v>0</v>
      </c>
      <c r="AF10">
        <f t="shared" ca="1" si="26"/>
        <v>707</v>
      </c>
      <c r="AG10" s="3">
        <f t="shared" ca="1" si="27"/>
        <v>21984.329702955994</v>
      </c>
      <c r="AJ10" s="3">
        <f t="shared" ca="1" si="9"/>
        <v>0</v>
      </c>
      <c r="AK10" s="5">
        <f t="shared" ca="1" si="28"/>
        <v>100062.21835483228</v>
      </c>
      <c r="AL10" s="5">
        <f t="shared" ca="1" si="10"/>
        <v>108083.59198795425</v>
      </c>
      <c r="AM10" s="5">
        <f t="shared" ca="1" si="29"/>
        <v>8021.3736331219698</v>
      </c>
      <c r="AP10" s="5">
        <f t="shared" ca="1" si="11"/>
        <v>0</v>
      </c>
      <c r="AQ10" s="5">
        <f t="shared" ca="1" si="12"/>
        <v>0</v>
      </c>
      <c r="AR10" s="19">
        <f t="shared" ca="1" si="1"/>
        <v>39295</v>
      </c>
      <c r="AT10">
        <f t="shared" ca="1" si="2"/>
        <v>0</v>
      </c>
      <c r="AU10">
        <f t="shared" ca="1" si="3"/>
        <v>0</v>
      </c>
      <c r="AV10">
        <f t="shared" ca="1" si="4"/>
        <v>0</v>
      </c>
      <c r="AW10">
        <f t="shared" ca="1" si="5"/>
        <v>0</v>
      </c>
      <c r="AX10">
        <f t="shared" ca="1" si="6"/>
        <v>0</v>
      </c>
      <c r="AZ10">
        <f t="shared" ca="1" si="7"/>
        <v>5</v>
      </c>
      <c r="BA10">
        <f t="shared" ca="1" si="7"/>
        <v>5</v>
      </c>
      <c r="BB10">
        <f t="shared" ca="1" si="7"/>
        <v>5</v>
      </c>
      <c r="BC10">
        <f t="shared" ca="1" si="7"/>
        <v>5</v>
      </c>
      <c r="BD10">
        <f t="shared" ca="1" si="7"/>
        <v>5</v>
      </c>
      <c r="BF10">
        <f t="shared" ca="1" si="13"/>
        <v>25</v>
      </c>
      <c r="BI10" s="45">
        <f t="shared" ca="1" si="8"/>
        <v>187.78164516772085</v>
      </c>
      <c r="BJ10" s="45">
        <f t="shared" ca="1" si="14"/>
        <v>108271.37363312197</v>
      </c>
      <c r="BK10" s="45">
        <f t="shared" ca="1" si="15"/>
        <v>-8.2512676129887774E-3</v>
      </c>
      <c r="BL10" s="58">
        <f t="shared" ca="1" si="16"/>
        <v>-8271.3736331219698</v>
      </c>
      <c r="BM10" s="10">
        <f ca="1">AVERAGE(BK64:BK124)</f>
        <v>1.0353903165460712E-2</v>
      </c>
      <c r="BN10" s="15">
        <f ca="1">BM10*12</f>
        <v>0.12424683798552855</v>
      </c>
      <c r="BT10" s="15">
        <f ca="1">XIRR(BU7:BU8,BT7:BT8)</f>
        <v>5.2013695240020756E-4</v>
      </c>
    </row>
    <row r="11" spans="1:73" x14ac:dyDescent="0.25">
      <c r="A11">
        <f t="shared" si="17"/>
        <v>8</v>
      </c>
      <c r="B11" t="str">
        <f ca="1">CalcoliPAC!C11</f>
        <v>31/08/2007</v>
      </c>
      <c r="C11" s="3"/>
      <c r="E11">
        <f ca="1">CalcoliPAC!F11</f>
        <v>94.071504270774298</v>
      </c>
      <c r="F11" s="5">
        <v>0</v>
      </c>
      <c r="G11">
        <v>0</v>
      </c>
      <c r="H11">
        <f t="shared" ca="1" si="18"/>
        <v>216</v>
      </c>
      <c r="I11" s="3">
        <f t="shared" ca="1" si="19"/>
        <v>20742.253712036469</v>
      </c>
      <c r="K11">
        <f ca="1">CalcoliPAC!P11</f>
        <v>85.231993434003698</v>
      </c>
      <c r="L11" s="5">
        <v>0</v>
      </c>
      <c r="M11">
        <v>0</v>
      </c>
      <c r="N11">
        <f t="shared" ca="1" si="20"/>
        <v>228</v>
      </c>
      <c r="O11" s="3">
        <f t="shared" ca="1" si="21"/>
        <v>19563.848087281141</v>
      </c>
      <c r="Q11">
        <f ca="1">CalcoliPAC!X11</f>
        <v>36.849187546502797</v>
      </c>
      <c r="R11" s="5">
        <v>0</v>
      </c>
      <c r="S11">
        <v>0</v>
      </c>
      <c r="T11">
        <f t="shared" ca="1" si="22"/>
        <v>677</v>
      </c>
      <c r="U11" s="3">
        <f t="shared" ca="1" si="23"/>
        <v>28053.275722621733</v>
      </c>
      <c r="W11">
        <f ca="1">CalcoliPAC!AF11</f>
        <v>31.845272158594899</v>
      </c>
      <c r="X11" s="5">
        <v>0</v>
      </c>
      <c r="Y11">
        <v>0</v>
      </c>
      <c r="Z11">
        <f t="shared" ca="1" si="24"/>
        <v>672</v>
      </c>
      <c r="AA11" s="3">
        <f t="shared" ca="1" si="25"/>
        <v>21564.315574484859</v>
      </c>
      <c r="AC11">
        <f ca="1">CalcoliPAC!AN11</f>
        <v>31.095232960333799</v>
      </c>
      <c r="AD11" s="5">
        <v>0</v>
      </c>
      <c r="AE11">
        <v>0</v>
      </c>
      <c r="AF11">
        <f t="shared" ca="1" si="26"/>
        <v>707</v>
      </c>
      <c r="AG11" s="3">
        <f t="shared" ca="1" si="27"/>
        <v>23106.675853612243</v>
      </c>
      <c r="AJ11" s="3">
        <f t="shared" ca="1" si="9"/>
        <v>0</v>
      </c>
      <c r="AK11" s="5">
        <f t="shared" ca="1" si="28"/>
        <v>100087.21835483228</v>
      </c>
      <c r="AL11" s="5">
        <f t="shared" ca="1" si="10"/>
        <v>113030.36895003644</v>
      </c>
      <c r="AM11" s="5">
        <f t="shared" ca="1" si="29"/>
        <v>12943.150595204163</v>
      </c>
      <c r="AP11" s="5">
        <f t="shared" ca="1" si="11"/>
        <v>0</v>
      </c>
      <c r="AQ11" s="5">
        <f t="shared" ca="1" si="12"/>
        <v>0</v>
      </c>
      <c r="AR11" s="19">
        <f t="shared" ca="1" si="1"/>
        <v>39325</v>
      </c>
      <c r="AT11">
        <f t="shared" ca="1" si="2"/>
        <v>0</v>
      </c>
      <c r="AU11">
        <f t="shared" ca="1" si="3"/>
        <v>0</v>
      </c>
      <c r="AV11">
        <f t="shared" ca="1" si="4"/>
        <v>0</v>
      </c>
      <c r="AW11">
        <f t="shared" ca="1" si="5"/>
        <v>0</v>
      </c>
      <c r="AX11">
        <f t="shared" ca="1" si="6"/>
        <v>0</v>
      </c>
      <c r="AZ11">
        <f t="shared" ca="1" si="7"/>
        <v>5</v>
      </c>
      <c r="BA11">
        <f t="shared" ca="1" si="7"/>
        <v>5</v>
      </c>
      <c r="BB11">
        <f t="shared" ca="1" si="7"/>
        <v>5</v>
      </c>
      <c r="BC11">
        <f t="shared" ca="1" si="7"/>
        <v>5</v>
      </c>
      <c r="BD11">
        <f t="shared" ca="1" si="7"/>
        <v>5</v>
      </c>
      <c r="BF11">
        <f t="shared" ca="1" si="13"/>
        <v>25</v>
      </c>
      <c r="BI11" s="45">
        <f t="shared" ca="1" si="8"/>
        <v>187.78164516772085</v>
      </c>
      <c r="BJ11" s="45">
        <f t="shared" ca="1" si="14"/>
        <v>113218.15059520416</v>
      </c>
      <c r="BK11" s="45">
        <f t="shared" ca="1" si="15"/>
        <v>4.5688687564308328E-2</v>
      </c>
      <c r="BL11" s="58">
        <f t="shared" ca="1" si="16"/>
        <v>-13218.150595204163</v>
      </c>
      <c r="BM11" s="46" t="s">
        <v>298</v>
      </c>
    </row>
    <row r="12" spans="1:73" x14ac:dyDescent="0.25">
      <c r="A12">
        <f t="shared" si="17"/>
        <v>9</v>
      </c>
      <c r="B12" t="str">
        <f ca="1">CalcoliPAC!C12</f>
        <v>01/10/2007</v>
      </c>
      <c r="C12" s="3"/>
      <c r="E12">
        <f ca="1">CalcoliPAC!F12</f>
        <v>96.028952370539201</v>
      </c>
      <c r="F12" s="5">
        <v>0</v>
      </c>
      <c r="G12">
        <v>0</v>
      </c>
      <c r="H12">
        <f t="shared" ca="1" si="18"/>
        <v>216</v>
      </c>
      <c r="I12" s="3">
        <f t="shared" ca="1" si="19"/>
        <v>21334.774682303036</v>
      </c>
      <c r="K12">
        <f ca="1">CalcoliPAC!P12</f>
        <v>85.806351260005002</v>
      </c>
      <c r="L12" s="5">
        <v>0</v>
      </c>
      <c r="M12">
        <v>0</v>
      </c>
      <c r="N12">
        <f t="shared" ca="1" si="20"/>
        <v>228</v>
      </c>
      <c r="O12" s="3">
        <f t="shared" ca="1" si="21"/>
        <v>19548.937381233562</v>
      </c>
      <c r="Q12">
        <f ca="1">CalcoliPAC!X12</f>
        <v>41.437630314064599</v>
      </c>
      <c r="R12" s="5">
        <v>0</v>
      </c>
      <c r="S12">
        <v>0</v>
      </c>
      <c r="T12">
        <f t="shared" ca="1" si="22"/>
        <v>677</v>
      </c>
      <c r="U12" s="3">
        <f t="shared" ca="1" si="23"/>
        <v>30625.329777774048</v>
      </c>
      <c r="W12">
        <f ca="1">CalcoliPAC!AF12</f>
        <v>32.089755319173896</v>
      </c>
      <c r="X12" s="5">
        <v>0</v>
      </c>
      <c r="Y12">
        <v>0</v>
      </c>
      <c r="Z12">
        <f t="shared" ca="1" si="24"/>
        <v>672</v>
      </c>
      <c r="AA12" s="3">
        <f t="shared" ca="1" si="25"/>
        <v>22443.211525871673</v>
      </c>
      <c r="AC12">
        <f ca="1">CalcoliPAC!AN12</f>
        <v>32.682709835377999</v>
      </c>
      <c r="AD12" s="5">
        <v>0</v>
      </c>
      <c r="AE12">
        <v>0</v>
      </c>
      <c r="AF12">
        <f t="shared" ca="1" si="26"/>
        <v>707</v>
      </c>
      <c r="AG12" s="3">
        <f t="shared" ca="1" si="27"/>
        <v>22105.787397454947</v>
      </c>
      <c r="AJ12" s="3">
        <f t="shared" ca="1" si="9"/>
        <v>0</v>
      </c>
      <c r="AK12" s="5">
        <f t="shared" ca="1" si="28"/>
        <v>100112.21835483228</v>
      </c>
      <c r="AL12" s="5">
        <f t="shared" ca="1" si="10"/>
        <v>116058.04076463728</v>
      </c>
      <c r="AM12" s="5">
        <f t="shared" ca="1" si="29"/>
        <v>15945.822409804998</v>
      </c>
      <c r="AP12" s="5">
        <f t="shared" ca="1" si="11"/>
        <v>0</v>
      </c>
      <c r="AQ12" s="5">
        <f t="shared" ca="1" si="12"/>
        <v>0</v>
      </c>
      <c r="AR12" s="19">
        <f t="shared" ca="1" si="1"/>
        <v>39356</v>
      </c>
      <c r="AT12">
        <f t="shared" ca="1" si="2"/>
        <v>0</v>
      </c>
      <c r="AU12">
        <f t="shared" ca="1" si="3"/>
        <v>0</v>
      </c>
      <c r="AV12">
        <f t="shared" ca="1" si="4"/>
        <v>0</v>
      </c>
      <c r="AW12">
        <f t="shared" ca="1" si="5"/>
        <v>0</v>
      </c>
      <c r="AX12">
        <f t="shared" ca="1" si="6"/>
        <v>0</v>
      </c>
      <c r="AZ12">
        <f t="shared" ca="1" si="7"/>
        <v>5</v>
      </c>
      <c r="BA12">
        <f t="shared" ca="1" si="7"/>
        <v>5</v>
      </c>
      <c r="BB12">
        <f t="shared" ca="1" si="7"/>
        <v>5</v>
      </c>
      <c r="BC12">
        <f t="shared" ca="1" si="7"/>
        <v>5</v>
      </c>
      <c r="BD12">
        <f t="shared" ca="1" si="7"/>
        <v>5</v>
      </c>
      <c r="BF12">
        <f t="shared" ca="1" si="13"/>
        <v>25</v>
      </c>
      <c r="BI12" s="45">
        <f t="shared" ca="1" si="8"/>
        <v>187.78164516772085</v>
      </c>
      <c r="BJ12" s="45">
        <f t="shared" ca="1" si="14"/>
        <v>116245.822409805</v>
      </c>
      <c r="BK12" s="45">
        <f t="shared" ca="1" si="15"/>
        <v>2.6741929617150051E-2</v>
      </c>
      <c r="BL12" s="58">
        <f t="shared" ca="1" si="16"/>
        <v>-16245.822409804998</v>
      </c>
      <c r="BM12" s="15">
        <f ca="1">STDEV(BK64:BK124)</f>
        <v>3.4030891077318347E-2</v>
      </c>
      <c r="BN12" s="15">
        <f ca="1">BM12*SQRT(12)</f>
        <v>0.11788646474551548</v>
      </c>
    </row>
    <row r="13" spans="1:73" x14ac:dyDescent="0.25">
      <c r="A13">
        <f t="shared" si="17"/>
        <v>10</v>
      </c>
      <c r="B13" t="str">
        <f ca="1">CalcoliPAC!C13</f>
        <v>01/11/2007</v>
      </c>
      <c r="C13" s="3"/>
      <c r="E13">
        <f ca="1">CalcoliPAC!F13</f>
        <v>98.772105010662202</v>
      </c>
      <c r="F13" s="5">
        <v>0</v>
      </c>
      <c r="G13">
        <v>0</v>
      </c>
      <c r="H13">
        <f t="shared" ca="1" si="18"/>
        <v>216</v>
      </c>
      <c r="I13" s="3">
        <f t="shared" ca="1" si="19"/>
        <v>20111.764921282182</v>
      </c>
      <c r="K13">
        <f ca="1">CalcoliPAC!P13</f>
        <v>85.740953426462994</v>
      </c>
      <c r="L13" s="5">
        <v>0</v>
      </c>
      <c r="M13">
        <v>0</v>
      </c>
      <c r="N13">
        <f t="shared" ca="1" si="20"/>
        <v>228</v>
      </c>
      <c r="O13" s="3">
        <f t="shared" ca="1" si="21"/>
        <v>18198.613053457328</v>
      </c>
      <c r="Q13">
        <f ca="1">CalcoliPAC!X13</f>
        <v>45.236823896268902</v>
      </c>
      <c r="R13" s="5">
        <v>0</v>
      </c>
      <c r="S13">
        <v>0</v>
      </c>
      <c r="T13">
        <f t="shared" ca="1" si="22"/>
        <v>677</v>
      </c>
      <c r="U13" s="3">
        <f t="shared" ca="1" si="23"/>
        <v>27833.311628256233</v>
      </c>
      <c r="W13">
        <f ca="1">CalcoliPAC!AF13</f>
        <v>33.3976361992138</v>
      </c>
      <c r="X13" s="5">
        <v>0</v>
      </c>
      <c r="Y13">
        <v>0</v>
      </c>
      <c r="Z13">
        <f t="shared" ca="1" si="24"/>
        <v>672</v>
      </c>
      <c r="AA13" s="3">
        <f t="shared" ca="1" si="25"/>
        <v>20990.690931310062</v>
      </c>
      <c r="AC13">
        <f ca="1">CalcoliPAC!AN13</f>
        <v>31.267026021859898</v>
      </c>
      <c r="AD13" s="5">
        <v>0</v>
      </c>
      <c r="AE13">
        <v>0</v>
      </c>
      <c r="AF13">
        <f t="shared" ca="1" si="26"/>
        <v>707</v>
      </c>
      <c r="AG13" s="3">
        <f t="shared" ca="1" si="27"/>
        <v>20438.740549418333</v>
      </c>
      <c r="AJ13" s="3">
        <f t="shared" ca="1" si="9"/>
        <v>0</v>
      </c>
      <c r="AK13" s="5">
        <f t="shared" ca="1" si="28"/>
        <v>100137.21835483228</v>
      </c>
      <c r="AL13" s="5">
        <f t="shared" ca="1" si="10"/>
        <v>107573.12108372415</v>
      </c>
      <c r="AM13" s="5">
        <f t="shared" ca="1" si="29"/>
        <v>7435.9027288918733</v>
      </c>
      <c r="AP13" s="5">
        <f t="shared" ca="1" si="11"/>
        <v>0</v>
      </c>
      <c r="AQ13" s="5">
        <f t="shared" ca="1" si="12"/>
        <v>0</v>
      </c>
      <c r="AR13" s="19">
        <f t="shared" ca="1" si="1"/>
        <v>39387</v>
      </c>
      <c r="AT13">
        <f t="shared" ca="1" si="2"/>
        <v>0</v>
      </c>
      <c r="AU13">
        <f t="shared" ca="1" si="3"/>
        <v>0</v>
      </c>
      <c r="AV13">
        <f t="shared" ca="1" si="4"/>
        <v>0</v>
      </c>
      <c r="AW13">
        <f t="shared" ca="1" si="5"/>
        <v>0</v>
      </c>
      <c r="AX13">
        <f t="shared" ca="1" si="6"/>
        <v>0</v>
      </c>
      <c r="AZ13">
        <f t="shared" ca="1" si="7"/>
        <v>5</v>
      </c>
      <c r="BA13">
        <f t="shared" ca="1" si="7"/>
        <v>5</v>
      </c>
      <c r="BB13">
        <f t="shared" ca="1" si="7"/>
        <v>5</v>
      </c>
      <c r="BC13">
        <f t="shared" ca="1" si="7"/>
        <v>5</v>
      </c>
      <c r="BD13">
        <f t="shared" ca="1" si="7"/>
        <v>5</v>
      </c>
      <c r="BF13">
        <f t="shared" ca="1" si="13"/>
        <v>25</v>
      </c>
      <c r="BI13" s="45">
        <f t="shared" ca="1" si="8"/>
        <v>187.78164516772085</v>
      </c>
      <c r="BJ13" s="45">
        <f t="shared" ca="1" si="14"/>
        <v>107760.90272889187</v>
      </c>
      <c r="BK13" s="45">
        <f t="shared" ca="1" si="15"/>
        <v>-7.2991179424934272E-2</v>
      </c>
      <c r="BL13" s="58">
        <f t="shared" ca="1" si="16"/>
        <v>-7760.9027288918733</v>
      </c>
    </row>
    <row r="14" spans="1:73" x14ac:dyDescent="0.25">
      <c r="A14">
        <f t="shared" si="17"/>
        <v>11</v>
      </c>
      <c r="B14" t="str">
        <f ca="1">CalcoliPAC!C14</f>
        <v>30/11/2007</v>
      </c>
      <c r="C14" s="3"/>
      <c r="E14">
        <f ca="1">CalcoliPAC!F14</f>
        <v>93.110022783713802</v>
      </c>
      <c r="F14" s="5">
        <v>0</v>
      </c>
      <c r="G14">
        <v>0</v>
      </c>
      <c r="H14">
        <f t="shared" ca="1" si="18"/>
        <v>216</v>
      </c>
      <c r="I14" s="3">
        <f t="shared" ca="1" si="19"/>
        <v>20104.636141091349</v>
      </c>
      <c r="K14">
        <f ca="1">CalcoliPAC!P14</f>
        <v>79.818478304637395</v>
      </c>
      <c r="L14" s="5">
        <v>0</v>
      </c>
      <c r="M14">
        <v>0</v>
      </c>
      <c r="N14">
        <f t="shared" ca="1" si="20"/>
        <v>228</v>
      </c>
      <c r="O14" s="3">
        <f t="shared" ca="1" si="21"/>
        <v>18578.354445718061</v>
      </c>
      <c r="Q14">
        <f ca="1">CalcoliPAC!X14</f>
        <v>41.1127202780742</v>
      </c>
      <c r="R14" s="5">
        <v>0</v>
      </c>
      <c r="S14">
        <v>0</v>
      </c>
      <c r="T14">
        <f t="shared" ca="1" si="22"/>
        <v>677</v>
      </c>
      <c r="U14" s="3">
        <f t="shared" ca="1" si="23"/>
        <v>27159.587832370256</v>
      </c>
      <c r="W14">
        <f ca="1">CalcoliPAC!AF14</f>
        <v>31.2361472192114</v>
      </c>
      <c r="X14" s="5">
        <v>0</v>
      </c>
      <c r="Y14">
        <v>0</v>
      </c>
      <c r="Z14">
        <f t="shared" ca="1" si="24"/>
        <v>672</v>
      </c>
      <c r="AA14" s="3">
        <f t="shared" ca="1" si="25"/>
        <v>21084.443969258878</v>
      </c>
      <c r="AC14">
        <f ca="1">CalcoliPAC!AN14</f>
        <v>28.909109688003301</v>
      </c>
      <c r="AD14" s="5">
        <v>0</v>
      </c>
      <c r="AE14">
        <v>0</v>
      </c>
      <c r="AF14">
        <f t="shared" ca="1" si="26"/>
        <v>707</v>
      </c>
      <c r="AG14" s="3">
        <f t="shared" ca="1" si="27"/>
        <v>20191.704611271925</v>
      </c>
      <c r="AJ14" s="3">
        <f t="shared" ca="1" si="9"/>
        <v>0</v>
      </c>
      <c r="AK14" s="5">
        <f t="shared" ca="1" si="28"/>
        <v>100162.21835483228</v>
      </c>
      <c r="AL14" s="5">
        <f t="shared" ca="1" si="10"/>
        <v>107118.72699971046</v>
      </c>
      <c r="AM14" s="5">
        <f t="shared" ca="1" si="29"/>
        <v>6956.5086448781803</v>
      </c>
      <c r="AP14" s="5">
        <f t="shared" ca="1" si="11"/>
        <v>0</v>
      </c>
      <c r="AQ14" s="5">
        <f t="shared" ca="1" si="12"/>
        <v>0</v>
      </c>
      <c r="AR14" s="19">
        <f t="shared" ca="1" si="1"/>
        <v>39416</v>
      </c>
      <c r="AT14">
        <f t="shared" ca="1" si="2"/>
        <v>0</v>
      </c>
      <c r="AU14">
        <f t="shared" ca="1" si="3"/>
        <v>0</v>
      </c>
      <c r="AV14">
        <f t="shared" ca="1" si="4"/>
        <v>0</v>
      </c>
      <c r="AW14">
        <f t="shared" ca="1" si="5"/>
        <v>0</v>
      </c>
      <c r="AX14">
        <f t="shared" ca="1" si="6"/>
        <v>0</v>
      </c>
      <c r="AZ14">
        <f t="shared" ca="1" si="7"/>
        <v>5</v>
      </c>
      <c r="BA14">
        <f t="shared" ca="1" si="7"/>
        <v>5</v>
      </c>
      <c r="BB14">
        <f t="shared" ca="1" si="7"/>
        <v>5</v>
      </c>
      <c r="BC14">
        <f t="shared" ca="1" si="7"/>
        <v>5</v>
      </c>
      <c r="BD14">
        <f t="shared" ca="1" si="7"/>
        <v>5</v>
      </c>
      <c r="BF14">
        <f t="shared" ca="1" si="13"/>
        <v>25</v>
      </c>
      <c r="BI14" s="45">
        <f t="shared" ca="1" si="8"/>
        <v>187.78164516772085</v>
      </c>
      <c r="BJ14" s="45">
        <f t="shared" ca="1" si="14"/>
        <v>107306.50864487818</v>
      </c>
      <c r="BK14" s="45">
        <f t="shared" ca="1" si="15"/>
        <v>-4.2166878014827658E-3</v>
      </c>
      <c r="BL14" s="58">
        <f t="shared" ca="1" si="16"/>
        <v>-7306.5086448781803</v>
      </c>
      <c r="BM14" s="46" t="s">
        <v>299</v>
      </c>
    </row>
    <row r="15" spans="1:73" x14ac:dyDescent="0.25">
      <c r="A15">
        <f t="shared" si="17"/>
        <v>12</v>
      </c>
      <c r="B15" t="str">
        <f ca="1">CalcoliPAC!C15</f>
        <v>31/12/2007</v>
      </c>
      <c r="C15" s="3"/>
      <c r="E15">
        <f ca="1">CalcoliPAC!F15</f>
        <v>93.077019171719201</v>
      </c>
      <c r="F15" s="5">
        <v>0</v>
      </c>
      <c r="G15">
        <v>0</v>
      </c>
      <c r="H15">
        <f t="shared" ca="1" si="18"/>
        <v>216</v>
      </c>
      <c r="I15" s="3">
        <f t="shared" ca="1" si="19"/>
        <v>17758.074094223033</v>
      </c>
      <c r="K15">
        <f ca="1">CalcoliPAC!P15</f>
        <v>81.484010726833603</v>
      </c>
      <c r="L15" s="5">
        <v>0</v>
      </c>
      <c r="M15">
        <v>0</v>
      </c>
      <c r="N15">
        <f t="shared" ca="1" si="20"/>
        <v>228</v>
      </c>
      <c r="O15" s="3">
        <f t="shared" ca="1" si="21"/>
        <v>17078.402916557432</v>
      </c>
      <c r="Q15">
        <f ca="1">CalcoliPAC!X15</f>
        <v>40.117559575140703</v>
      </c>
      <c r="R15" s="5">
        <v>0</v>
      </c>
      <c r="S15">
        <v>0</v>
      </c>
      <c r="T15">
        <f t="shared" ca="1" si="22"/>
        <v>677</v>
      </c>
      <c r="U15" s="3">
        <f t="shared" ca="1" si="23"/>
        <v>24140.675765479729</v>
      </c>
      <c r="W15">
        <f ca="1">CalcoliPAC!AF15</f>
        <v>31.37566066854</v>
      </c>
      <c r="X15" s="5">
        <v>0</v>
      </c>
      <c r="Y15">
        <v>0</v>
      </c>
      <c r="Z15">
        <f t="shared" ca="1" si="24"/>
        <v>672</v>
      </c>
      <c r="AA15" s="3">
        <f t="shared" ca="1" si="25"/>
        <v>18272.038971835016</v>
      </c>
      <c r="AC15">
        <f ca="1">CalcoliPAC!AN15</f>
        <v>28.559695348333701</v>
      </c>
      <c r="AD15" s="5">
        <v>0</v>
      </c>
      <c r="AE15">
        <v>0</v>
      </c>
      <c r="AF15">
        <f t="shared" ca="1" si="26"/>
        <v>707</v>
      </c>
      <c r="AG15" s="3">
        <f t="shared" ca="1" si="27"/>
        <v>18097.214933077183</v>
      </c>
      <c r="AJ15" s="3">
        <f t="shared" ca="1" si="9"/>
        <v>0</v>
      </c>
      <c r="AK15" s="5">
        <f t="shared" ca="1" si="28"/>
        <v>100187.21835483228</v>
      </c>
      <c r="AL15" s="5">
        <f t="shared" ca="1" si="10"/>
        <v>95346.40668117239</v>
      </c>
      <c r="AM15" s="5">
        <f t="shared" ca="1" si="29"/>
        <v>-4840.8116736598895</v>
      </c>
      <c r="AP15" s="5">
        <f t="shared" ca="1" si="11"/>
        <v>0</v>
      </c>
      <c r="AQ15" s="5">
        <f t="shared" ca="1" si="12"/>
        <v>0</v>
      </c>
      <c r="AR15" s="19">
        <f t="shared" ca="1" si="1"/>
        <v>39447</v>
      </c>
      <c r="AT15">
        <f t="shared" ca="1" si="2"/>
        <v>0</v>
      </c>
      <c r="AU15">
        <f t="shared" ca="1" si="3"/>
        <v>0</v>
      </c>
      <c r="AV15">
        <f t="shared" ca="1" si="4"/>
        <v>0</v>
      </c>
      <c r="AW15">
        <f t="shared" ca="1" si="5"/>
        <v>0</v>
      </c>
      <c r="AX15">
        <f t="shared" ca="1" si="6"/>
        <v>0</v>
      </c>
      <c r="AZ15">
        <f t="shared" ca="1" si="7"/>
        <v>5</v>
      </c>
      <c r="BA15">
        <f t="shared" ca="1" si="7"/>
        <v>5</v>
      </c>
      <c r="BB15">
        <f t="shared" ca="1" si="7"/>
        <v>5</v>
      </c>
      <c r="BC15">
        <f t="shared" ca="1" si="7"/>
        <v>5</v>
      </c>
      <c r="BD15">
        <f t="shared" ca="1" si="7"/>
        <v>5</v>
      </c>
      <c r="BF15">
        <f t="shared" ca="1" si="13"/>
        <v>25</v>
      </c>
      <c r="BI15" s="45">
        <f t="shared" ca="1" si="8"/>
        <v>187.78164516772085</v>
      </c>
      <c r="BJ15" s="45">
        <f t="shared" ca="1" si="14"/>
        <v>95534.188326340111</v>
      </c>
      <c r="BK15" s="45">
        <f t="shared" ca="1" si="15"/>
        <v>-0.10970742098690001</v>
      </c>
      <c r="BL15" s="58">
        <f t="shared" ca="1" si="16"/>
        <v>4465.8116736598895</v>
      </c>
      <c r="BM15" s="46"/>
    </row>
    <row r="16" spans="1:73" x14ac:dyDescent="0.25">
      <c r="A16">
        <f t="shared" si="17"/>
        <v>13</v>
      </c>
      <c r="B16" t="str">
        <f ca="1">CalcoliPAC!C16</f>
        <v>01/02/2008</v>
      </c>
      <c r="C16" s="3"/>
      <c r="E16">
        <f ca="1">CalcoliPAC!F16</f>
        <v>82.213305991773296</v>
      </c>
      <c r="F16" s="5">
        <v>0</v>
      </c>
      <c r="G16">
        <v>0</v>
      </c>
      <c r="H16">
        <f t="shared" ca="1" si="18"/>
        <v>216</v>
      </c>
      <c r="I16" s="3">
        <f t="shared" ca="1" si="19"/>
        <v>17834.622119399912</v>
      </c>
      <c r="K16">
        <f ca="1">CalcoliPAC!P16</f>
        <v>74.905275949813301</v>
      </c>
      <c r="L16" s="5">
        <v>0</v>
      </c>
      <c r="M16">
        <v>0</v>
      </c>
      <c r="N16">
        <f t="shared" ca="1" si="20"/>
        <v>228</v>
      </c>
      <c r="O16" s="3">
        <f t="shared" ca="1" si="21"/>
        <v>16582.593043758381</v>
      </c>
      <c r="Q16">
        <f ca="1">CalcoliPAC!X16</f>
        <v>35.6583098456126</v>
      </c>
      <c r="R16" s="5">
        <v>0</v>
      </c>
      <c r="S16">
        <v>0</v>
      </c>
      <c r="T16">
        <f t="shared" ca="1" si="22"/>
        <v>677</v>
      </c>
      <c r="U16" s="3">
        <f t="shared" ca="1" si="23"/>
        <v>25253.668802911823</v>
      </c>
      <c r="W16">
        <f ca="1">CalcoliPAC!AF16</f>
        <v>27.190534184278299</v>
      </c>
      <c r="X16" s="5">
        <v>0</v>
      </c>
      <c r="Y16">
        <v>0</v>
      </c>
      <c r="Z16">
        <f t="shared" ca="1" si="24"/>
        <v>672</v>
      </c>
      <c r="AA16" s="3">
        <f t="shared" ca="1" si="25"/>
        <v>18990.729533424364</v>
      </c>
      <c r="AC16">
        <f ca="1">CalcoliPAC!AN16</f>
        <v>25.597192267435901</v>
      </c>
      <c r="AD16" s="5">
        <v>0</v>
      </c>
      <c r="AE16">
        <v>0</v>
      </c>
      <c r="AF16">
        <f t="shared" ca="1" si="26"/>
        <v>707</v>
      </c>
      <c r="AG16" s="3">
        <f t="shared" ca="1" si="27"/>
        <v>17960.787173598292</v>
      </c>
      <c r="AJ16" s="3">
        <f t="shared" ca="1" si="9"/>
        <v>0</v>
      </c>
      <c r="AK16" s="5">
        <f t="shared" ca="1" si="28"/>
        <v>100212.21835483228</v>
      </c>
      <c r="AL16" s="5">
        <f t="shared" ca="1" si="10"/>
        <v>96622.400673092765</v>
      </c>
      <c r="AM16" s="5">
        <f t="shared" ca="1" si="29"/>
        <v>-3589.8176817395142</v>
      </c>
      <c r="AP16" s="5">
        <f t="shared" ca="1" si="11"/>
        <v>0</v>
      </c>
      <c r="AQ16" s="5">
        <f t="shared" ca="1" si="12"/>
        <v>0</v>
      </c>
      <c r="AR16" s="19">
        <f t="shared" ca="1" si="1"/>
        <v>39479</v>
      </c>
      <c r="AT16">
        <f t="shared" ca="1" si="2"/>
        <v>0</v>
      </c>
      <c r="AU16">
        <f t="shared" ca="1" si="3"/>
        <v>0</v>
      </c>
      <c r="AV16">
        <f t="shared" ca="1" si="4"/>
        <v>0</v>
      </c>
      <c r="AW16">
        <f t="shared" ca="1" si="5"/>
        <v>0</v>
      </c>
      <c r="AX16">
        <f t="shared" ca="1" si="6"/>
        <v>0</v>
      </c>
      <c r="AZ16">
        <f t="shared" ca="1" si="7"/>
        <v>5</v>
      </c>
      <c r="BA16">
        <f t="shared" ca="1" si="7"/>
        <v>5</v>
      </c>
      <c r="BB16">
        <f t="shared" ca="1" si="7"/>
        <v>5</v>
      </c>
      <c r="BC16">
        <f t="shared" ca="1" si="7"/>
        <v>5</v>
      </c>
      <c r="BD16">
        <f t="shared" ca="1" si="7"/>
        <v>5</v>
      </c>
      <c r="BF16">
        <f t="shared" ca="1" si="13"/>
        <v>25</v>
      </c>
      <c r="BI16" s="45">
        <f t="shared" ca="1" si="8"/>
        <v>187.78164516772085</v>
      </c>
      <c r="BJ16" s="45">
        <f t="shared" ca="1" si="14"/>
        <v>96810.182318260486</v>
      </c>
      <c r="BK16" s="45">
        <f t="shared" ca="1" si="15"/>
        <v>1.3356412131347639E-2</v>
      </c>
      <c r="BL16" s="58">
        <f t="shared" ca="1" si="16"/>
        <v>3189.8176817395142</v>
      </c>
      <c r="BM16" s="10">
        <f ca="1">MIN(BK5:BK124)</f>
        <v>-0.17643222335658948</v>
      </c>
    </row>
    <row r="17" spans="1:65" x14ac:dyDescent="0.25">
      <c r="A17">
        <f t="shared" si="17"/>
        <v>14</v>
      </c>
      <c r="B17" t="str">
        <f ca="1">CalcoliPAC!C17</f>
        <v>29/02/2008</v>
      </c>
      <c r="C17" s="3"/>
      <c r="E17">
        <f ca="1">CalcoliPAC!F17</f>
        <v>82.567694997221807</v>
      </c>
      <c r="F17" s="5">
        <v>0</v>
      </c>
      <c r="G17">
        <v>0</v>
      </c>
      <c r="H17">
        <f t="shared" ca="1" si="18"/>
        <v>216</v>
      </c>
      <c r="I17" s="3">
        <f t="shared" ca="1" si="19"/>
        <v>16931.983508673176</v>
      </c>
      <c r="K17">
        <f ca="1">CalcoliPAC!P17</f>
        <v>72.730671244554301</v>
      </c>
      <c r="L17" s="5">
        <v>0</v>
      </c>
      <c r="M17">
        <v>0</v>
      </c>
      <c r="N17">
        <f t="shared" ca="1" si="20"/>
        <v>228</v>
      </c>
      <c r="O17" s="3">
        <f t="shared" ca="1" si="21"/>
        <v>15406.747094112479</v>
      </c>
      <c r="Q17">
        <f ca="1">CalcoliPAC!X17</f>
        <v>37.302317286428099</v>
      </c>
      <c r="R17" s="5">
        <v>0</v>
      </c>
      <c r="S17">
        <v>0</v>
      </c>
      <c r="T17">
        <f t="shared" ca="1" si="22"/>
        <v>677</v>
      </c>
      <c r="U17" s="3">
        <f t="shared" ca="1" si="23"/>
        <v>23982.285692622831</v>
      </c>
      <c r="W17">
        <f ca="1">CalcoliPAC!AF17</f>
        <v>28.260014186643399</v>
      </c>
      <c r="X17" s="5">
        <v>0</v>
      </c>
      <c r="Y17">
        <v>0</v>
      </c>
      <c r="Z17">
        <f t="shared" ca="1" si="24"/>
        <v>672</v>
      </c>
      <c r="AA17" s="3">
        <f t="shared" ca="1" si="25"/>
        <v>17850.615653669163</v>
      </c>
      <c r="AC17">
        <f ca="1">CalcoliPAC!AN17</f>
        <v>25.404225139460099</v>
      </c>
      <c r="AD17" s="5">
        <v>0</v>
      </c>
      <c r="AE17">
        <v>0</v>
      </c>
      <c r="AF17">
        <f t="shared" ca="1" si="26"/>
        <v>707</v>
      </c>
      <c r="AG17" s="3">
        <f t="shared" ca="1" si="27"/>
        <v>15550.387330182466</v>
      </c>
      <c r="AJ17" s="3">
        <f t="shared" ca="1" si="9"/>
        <v>0</v>
      </c>
      <c r="AK17" s="5">
        <f t="shared" ca="1" si="28"/>
        <v>100237.21835483228</v>
      </c>
      <c r="AL17" s="5">
        <f t="shared" ca="1" si="10"/>
        <v>89722.019279260116</v>
      </c>
      <c r="AM17" s="5">
        <f t="shared" ca="1" si="29"/>
        <v>-10515.199075572164</v>
      </c>
      <c r="AP17" s="5">
        <f t="shared" ca="1" si="11"/>
        <v>0</v>
      </c>
      <c r="AQ17" s="5">
        <f t="shared" ca="1" si="12"/>
        <v>0</v>
      </c>
      <c r="AR17" s="19">
        <f t="shared" ca="1" si="1"/>
        <v>39507</v>
      </c>
      <c r="AT17">
        <f t="shared" ca="1" si="2"/>
        <v>0</v>
      </c>
      <c r="AU17">
        <f t="shared" ca="1" si="3"/>
        <v>0</v>
      </c>
      <c r="AV17">
        <f t="shared" ca="1" si="4"/>
        <v>0</v>
      </c>
      <c r="AW17">
        <f t="shared" ca="1" si="5"/>
        <v>0</v>
      </c>
      <c r="AX17">
        <f t="shared" ca="1" si="6"/>
        <v>0</v>
      </c>
      <c r="AZ17">
        <f t="shared" ca="1" si="7"/>
        <v>5</v>
      </c>
      <c r="BA17">
        <f t="shared" ca="1" si="7"/>
        <v>5</v>
      </c>
      <c r="BB17">
        <f t="shared" ca="1" si="7"/>
        <v>5</v>
      </c>
      <c r="BC17">
        <f t="shared" ca="1" si="7"/>
        <v>5</v>
      </c>
      <c r="BD17">
        <f t="shared" ca="1" si="7"/>
        <v>5</v>
      </c>
      <c r="BF17">
        <f t="shared" ca="1" si="13"/>
        <v>25</v>
      </c>
      <c r="BI17" s="45">
        <f t="shared" ca="1" si="8"/>
        <v>187.78164516772085</v>
      </c>
      <c r="BJ17" s="45">
        <f t="shared" ca="1" si="14"/>
        <v>89909.800924427836</v>
      </c>
      <c r="BK17" s="45">
        <f t="shared" ca="1" si="15"/>
        <v>-7.1277434135469941E-2</v>
      </c>
      <c r="BL17" s="58">
        <f t="shared" ca="1" si="16"/>
        <v>10090.199075572164</v>
      </c>
    </row>
    <row r="18" spans="1:65" x14ac:dyDescent="0.25">
      <c r="A18">
        <f t="shared" si="17"/>
        <v>15</v>
      </c>
      <c r="B18" t="str">
        <f ca="1">CalcoliPAC!C18</f>
        <v>01/04/2008</v>
      </c>
      <c r="C18" s="3"/>
      <c r="E18">
        <f ca="1">CalcoliPAC!F18</f>
        <v>78.388812540153594</v>
      </c>
      <c r="F18" s="5">
        <v>0</v>
      </c>
      <c r="G18">
        <v>0</v>
      </c>
      <c r="H18">
        <f t="shared" ca="1" si="18"/>
        <v>216</v>
      </c>
      <c r="I18" s="3">
        <f t="shared" ca="1" si="19"/>
        <v>17876.578288276345</v>
      </c>
      <c r="K18">
        <f ca="1">CalcoliPAC!P18</f>
        <v>67.573452167159999</v>
      </c>
      <c r="L18" s="5">
        <v>0</v>
      </c>
      <c r="M18">
        <v>0</v>
      </c>
      <c r="N18">
        <f t="shared" ca="1" si="20"/>
        <v>228</v>
      </c>
      <c r="O18" s="3">
        <f t="shared" ca="1" si="21"/>
        <v>16454.56132232142</v>
      </c>
      <c r="Q18">
        <f ca="1">CalcoliPAC!X18</f>
        <v>35.424351096931801</v>
      </c>
      <c r="R18" s="5">
        <v>0</v>
      </c>
      <c r="S18">
        <v>0</v>
      </c>
      <c r="T18">
        <f t="shared" ca="1" si="22"/>
        <v>677</v>
      </c>
      <c r="U18" s="3">
        <f t="shared" ca="1" si="23"/>
        <v>25778.211834610742</v>
      </c>
      <c r="W18">
        <f ca="1">CalcoliPAC!AF18</f>
        <v>26.563416151293399</v>
      </c>
      <c r="X18" s="5">
        <v>0</v>
      </c>
      <c r="Y18">
        <v>0</v>
      </c>
      <c r="Z18">
        <f t="shared" ca="1" si="24"/>
        <v>672</v>
      </c>
      <c r="AA18" s="3">
        <f t="shared" ca="1" si="25"/>
        <v>18637.557930509214</v>
      </c>
      <c r="AC18">
        <f ca="1">CalcoliPAC!AN18</f>
        <v>21.9948901417008</v>
      </c>
      <c r="AD18" s="5">
        <v>0</v>
      </c>
      <c r="AE18">
        <v>0</v>
      </c>
      <c r="AF18">
        <f t="shared" ca="1" si="26"/>
        <v>707</v>
      </c>
      <c r="AG18" s="3">
        <f t="shared" ca="1" si="27"/>
        <v>16413.131123789066</v>
      </c>
      <c r="AJ18" s="3">
        <f t="shared" ca="1" si="9"/>
        <v>0</v>
      </c>
      <c r="AK18" s="5">
        <f t="shared" ca="1" si="28"/>
        <v>100262.21835483228</v>
      </c>
      <c r="AL18" s="5">
        <f t="shared" ca="1" si="10"/>
        <v>95160.04049950678</v>
      </c>
      <c r="AM18" s="5">
        <f t="shared" ca="1" si="29"/>
        <v>-5102.177855325499</v>
      </c>
      <c r="AP18" s="5">
        <f t="shared" ca="1" si="11"/>
        <v>0</v>
      </c>
      <c r="AQ18" s="5">
        <f t="shared" ca="1" si="12"/>
        <v>0</v>
      </c>
      <c r="AR18" s="19">
        <f t="shared" ca="1" si="1"/>
        <v>39539</v>
      </c>
      <c r="AT18">
        <f t="shared" ca="1" si="2"/>
        <v>0</v>
      </c>
      <c r="AU18">
        <f t="shared" ca="1" si="3"/>
        <v>0</v>
      </c>
      <c r="AV18">
        <f t="shared" ca="1" si="4"/>
        <v>0</v>
      </c>
      <c r="AW18">
        <f t="shared" ca="1" si="5"/>
        <v>0</v>
      </c>
      <c r="AX18">
        <f t="shared" ca="1" si="6"/>
        <v>0</v>
      </c>
      <c r="AZ18">
        <f t="shared" ca="1" si="7"/>
        <v>5</v>
      </c>
      <c r="BA18">
        <f t="shared" ca="1" si="7"/>
        <v>5</v>
      </c>
      <c r="BB18">
        <f t="shared" ca="1" si="7"/>
        <v>5</v>
      </c>
      <c r="BC18">
        <f t="shared" ca="1" si="7"/>
        <v>5</v>
      </c>
      <c r="BD18">
        <f t="shared" ca="1" si="7"/>
        <v>5</v>
      </c>
      <c r="BF18">
        <f t="shared" ca="1" si="13"/>
        <v>25</v>
      </c>
      <c r="BI18" s="45">
        <f t="shared" ca="1" si="8"/>
        <v>187.78164516772085</v>
      </c>
      <c r="BJ18" s="45">
        <f t="shared" ca="1" si="14"/>
        <v>95347.822144674501</v>
      </c>
      <c r="BK18" s="45">
        <f t="shared" ca="1" si="15"/>
        <v>6.0483074863189934E-2</v>
      </c>
      <c r="BL18" s="58">
        <f t="shared" ca="1" si="16"/>
        <v>4652.177855325499</v>
      </c>
      <c r="BM18" s="46" t="s">
        <v>300</v>
      </c>
    </row>
    <row r="19" spans="1:65" x14ac:dyDescent="0.25">
      <c r="A19">
        <f t="shared" si="17"/>
        <v>16</v>
      </c>
      <c r="B19" t="str">
        <f ca="1">CalcoliPAC!C19</f>
        <v>30/04/2008</v>
      </c>
      <c r="C19" s="3"/>
      <c r="E19">
        <f ca="1">CalcoliPAC!F19</f>
        <v>82.761936519797899</v>
      </c>
      <c r="F19" s="5">
        <v>0</v>
      </c>
      <c r="G19">
        <v>0</v>
      </c>
      <c r="H19">
        <f t="shared" ca="1" si="18"/>
        <v>216</v>
      </c>
      <c r="I19" s="3">
        <f t="shared" ca="1" si="19"/>
        <v>18086.594665043678</v>
      </c>
      <c r="K19">
        <f ca="1">CalcoliPAC!P19</f>
        <v>72.169128606672899</v>
      </c>
      <c r="L19" s="5">
        <v>0</v>
      </c>
      <c r="M19">
        <v>0</v>
      </c>
      <c r="N19">
        <f t="shared" ca="1" si="20"/>
        <v>228</v>
      </c>
      <c r="O19" s="3">
        <f t="shared" ca="1" si="21"/>
        <v>16694.596719418078</v>
      </c>
      <c r="Q19">
        <f ca="1">CalcoliPAC!X19</f>
        <v>38.077122355407298</v>
      </c>
      <c r="R19" s="5">
        <v>0</v>
      </c>
      <c r="S19">
        <v>0</v>
      </c>
      <c r="T19">
        <f t="shared" ca="1" si="22"/>
        <v>677</v>
      </c>
      <c r="U19" s="3">
        <f t="shared" ca="1" si="23"/>
        <v>25169.055445442831</v>
      </c>
      <c r="W19">
        <f ca="1">CalcoliPAC!AF19</f>
        <v>27.734461206114901</v>
      </c>
      <c r="X19" s="5">
        <v>0</v>
      </c>
      <c r="Y19">
        <v>0</v>
      </c>
      <c r="Z19">
        <f t="shared" ca="1" si="24"/>
        <v>672</v>
      </c>
      <c r="AA19" s="3">
        <f t="shared" ca="1" si="25"/>
        <v>19366.36215535842</v>
      </c>
      <c r="AC19">
        <f ca="1">CalcoliPAC!AN19</f>
        <v>23.215178392912399</v>
      </c>
      <c r="AD19" s="5">
        <v>0</v>
      </c>
      <c r="AE19">
        <v>0</v>
      </c>
      <c r="AF19">
        <f t="shared" ca="1" si="26"/>
        <v>707</v>
      </c>
      <c r="AG19" s="3">
        <f t="shared" ca="1" si="27"/>
        <v>16864.08231908485</v>
      </c>
      <c r="AJ19" s="3">
        <f t="shared" ca="1" si="9"/>
        <v>0</v>
      </c>
      <c r="AK19" s="5">
        <f t="shared" ca="1" si="28"/>
        <v>100287.21835483228</v>
      </c>
      <c r="AL19" s="5">
        <f t="shared" ca="1" si="10"/>
        <v>96180.691304347871</v>
      </c>
      <c r="AM19" s="5">
        <f t="shared" ca="1" si="29"/>
        <v>-4106.5270504844084</v>
      </c>
      <c r="AP19" s="5">
        <f t="shared" ca="1" si="11"/>
        <v>0</v>
      </c>
      <c r="AQ19" s="5">
        <f t="shared" ca="1" si="12"/>
        <v>0</v>
      </c>
      <c r="AR19" s="19">
        <f t="shared" ca="1" si="1"/>
        <v>39568</v>
      </c>
      <c r="AT19">
        <f t="shared" ca="1" si="2"/>
        <v>0</v>
      </c>
      <c r="AU19">
        <f t="shared" ca="1" si="3"/>
        <v>0</v>
      </c>
      <c r="AV19">
        <f t="shared" ca="1" si="4"/>
        <v>0</v>
      </c>
      <c r="AW19">
        <f t="shared" ca="1" si="5"/>
        <v>0</v>
      </c>
      <c r="AX19">
        <f t="shared" ca="1" si="6"/>
        <v>0</v>
      </c>
      <c r="AZ19">
        <f t="shared" ca="1" si="7"/>
        <v>5</v>
      </c>
      <c r="BA19">
        <f t="shared" ca="1" si="7"/>
        <v>5</v>
      </c>
      <c r="BB19">
        <f t="shared" ca="1" si="7"/>
        <v>5</v>
      </c>
      <c r="BC19">
        <f t="shared" ca="1" si="7"/>
        <v>5</v>
      </c>
      <c r="BD19">
        <f t="shared" ca="1" si="7"/>
        <v>5</v>
      </c>
      <c r="BF19">
        <f t="shared" ca="1" si="13"/>
        <v>25</v>
      </c>
      <c r="BI19" s="45">
        <f t="shared" ca="1" si="8"/>
        <v>187.78164516772085</v>
      </c>
      <c r="BJ19" s="45">
        <f t="shared" ca="1" si="14"/>
        <v>96368.472949515592</v>
      </c>
      <c r="BK19" s="45">
        <f t="shared" ca="1" si="15"/>
        <v>1.0704500447765053E-2</v>
      </c>
      <c r="BL19" s="58">
        <f t="shared" ca="1" si="16"/>
        <v>3631.5270504844084</v>
      </c>
    </row>
    <row r="20" spans="1:65" x14ac:dyDescent="0.25">
      <c r="A20">
        <f t="shared" si="17"/>
        <v>17</v>
      </c>
      <c r="B20" t="str">
        <f ca="1">CalcoliPAC!C20</f>
        <v>30/05/2008</v>
      </c>
      <c r="C20" s="3"/>
      <c r="E20">
        <f ca="1">CalcoliPAC!F20</f>
        <v>83.734234560387407</v>
      </c>
      <c r="F20" s="5">
        <v>0</v>
      </c>
      <c r="G20">
        <v>0</v>
      </c>
      <c r="H20">
        <f t="shared" ca="1" si="18"/>
        <v>216</v>
      </c>
      <c r="I20" s="3">
        <f t="shared" ca="1" si="19"/>
        <v>16385.925226919106</v>
      </c>
      <c r="K20">
        <f ca="1">CalcoliPAC!P20</f>
        <v>73.221915436044199</v>
      </c>
      <c r="L20" s="5">
        <v>0</v>
      </c>
      <c r="M20">
        <v>0</v>
      </c>
      <c r="N20">
        <f t="shared" ca="1" si="20"/>
        <v>228</v>
      </c>
      <c r="O20" s="3">
        <f t="shared" ca="1" si="21"/>
        <v>15156.867548707954</v>
      </c>
      <c r="Q20">
        <f ca="1">CalcoliPAC!X20</f>
        <v>37.177334483667401</v>
      </c>
      <c r="R20" s="5">
        <v>0</v>
      </c>
      <c r="S20">
        <v>0</v>
      </c>
      <c r="T20">
        <f t="shared" ca="1" si="22"/>
        <v>677</v>
      </c>
      <c r="U20" s="3">
        <f t="shared" ca="1" si="23"/>
        <v>22368.783599338192</v>
      </c>
      <c r="W20">
        <f ca="1">CalcoliPAC!AF20</f>
        <v>28.818991302616698</v>
      </c>
      <c r="X20" s="5">
        <v>0</v>
      </c>
      <c r="Y20">
        <v>0</v>
      </c>
      <c r="Z20">
        <f t="shared" ca="1" si="24"/>
        <v>672</v>
      </c>
      <c r="AA20" s="3">
        <f t="shared" ca="1" si="25"/>
        <v>17447.74439264875</v>
      </c>
      <c r="AC20">
        <f ca="1">CalcoliPAC!AN20</f>
        <v>23.853016010021001</v>
      </c>
      <c r="AD20" s="5">
        <v>0</v>
      </c>
      <c r="AE20">
        <v>0</v>
      </c>
      <c r="AF20">
        <f t="shared" ca="1" si="26"/>
        <v>707</v>
      </c>
      <c r="AG20" s="3">
        <f t="shared" ca="1" si="27"/>
        <v>14620.486212572925</v>
      </c>
      <c r="AJ20" s="3">
        <f t="shared" ca="1" si="9"/>
        <v>0</v>
      </c>
      <c r="AK20" s="5">
        <f t="shared" ca="1" si="28"/>
        <v>100312.21835483228</v>
      </c>
      <c r="AL20" s="5">
        <f t="shared" ca="1" si="10"/>
        <v>85979.806980186928</v>
      </c>
      <c r="AM20" s="5">
        <f t="shared" ca="1" si="29"/>
        <v>-14332.411374645351</v>
      </c>
      <c r="AP20" s="5">
        <f t="shared" ca="1" si="11"/>
        <v>0</v>
      </c>
      <c r="AQ20" s="5">
        <f t="shared" ca="1" si="12"/>
        <v>0</v>
      </c>
      <c r="AR20" s="19">
        <f t="shared" ca="1" si="1"/>
        <v>39598</v>
      </c>
      <c r="AT20">
        <f t="shared" ca="1" si="2"/>
        <v>0</v>
      </c>
      <c r="AU20">
        <f t="shared" ca="1" si="3"/>
        <v>0</v>
      </c>
      <c r="AV20">
        <f t="shared" ca="1" si="4"/>
        <v>0</v>
      </c>
      <c r="AW20">
        <f t="shared" ca="1" si="5"/>
        <v>0</v>
      </c>
      <c r="AX20">
        <f t="shared" ca="1" si="6"/>
        <v>0</v>
      </c>
      <c r="AZ20">
        <f t="shared" ca="1" si="7"/>
        <v>5</v>
      </c>
      <c r="BA20">
        <f t="shared" ca="1" si="7"/>
        <v>5</v>
      </c>
      <c r="BB20">
        <f t="shared" ca="1" si="7"/>
        <v>5</v>
      </c>
      <c r="BC20">
        <f t="shared" ca="1" si="7"/>
        <v>5</v>
      </c>
      <c r="BD20">
        <f t="shared" ca="1" si="7"/>
        <v>5</v>
      </c>
      <c r="BF20">
        <f t="shared" ca="1" si="13"/>
        <v>25</v>
      </c>
      <c r="BI20" s="45">
        <f t="shared" ca="1" si="8"/>
        <v>187.78164516772085</v>
      </c>
      <c r="BJ20" s="45">
        <f t="shared" ca="1" si="14"/>
        <v>86167.588625354649</v>
      </c>
      <c r="BK20" s="45">
        <f t="shared" ca="1" si="15"/>
        <v>-0.10585292069020191</v>
      </c>
      <c r="BL20" s="58">
        <f t="shared" ca="1" si="16"/>
        <v>13832.411374645351</v>
      </c>
      <c r="BM20" s="15">
        <f ca="1">COUNTIF(BK4:BK124,"&lt;0")/120</f>
        <v>0.34166666666666667</v>
      </c>
    </row>
    <row r="21" spans="1:65" x14ac:dyDescent="0.25">
      <c r="A21">
        <f t="shared" si="17"/>
        <v>18</v>
      </c>
      <c r="B21" t="str">
        <f ca="1">CalcoliPAC!C21</f>
        <v>01/07/2008</v>
      </c>
      <c r="C21" s="3"/>
      <c r="E21">
        <f ca="1">CalcoliPAC!F21</f>
        <v>75.860764939440301</v>
      </c>
      <c r="F21" s="5">
        <v>0</v>
      </c>
      <c r="G21">
        <v>0</v>
      </c>
      <c r="H21">
        <f t="shared" ca="1" si="18"/>
        <v>216</v>
      </c>
      <c r="I21" s="3">
        <f t="shared" ca="1" si="19"/>
        <v>16082.041343586143</v>
      </c>
      <c r="K21">
        <f ca="1">CalcoliPAC!P21</f>
        <v>66.477489248719095</v>
      </c>
      <c r="L21" s="5">
        <v>0</v>
      </c>
      <c r="M21">
        <v>0</v>
      </c>
      <c r="N21">
        <f t="shared" ca="1" si="20"/>
        <v>228</v>
      </c>
      <c r="O21" s="3">
        <f t="shared" ca="1" si="21"/>
        <v>15123.32809233996</v>
      </c>
      <c r="Q21">
        <f ca="1">CalcoliPAC!X21</f>
        <v>33.041039290012101</v>
      </c>
      <c r="R21" s="5">
        <v>0</v>
      </c>
      <c r="S21">
        <v>0</v>
      </c>
      <c r="T21">
        <f t="shared" ca="1" si="22"/>
        <v>677</v>
      </c>
      <c r="U21" s="3">
        <f t="shared" ca="1" si="23"/>
        <v>21990.126618590268</v>
      </c>
      <c r="W21">
        <f ca="1">CalcoliPAC!AF21</f>
        <v>25.9639053462035</v>
      </c>
      <c r="X21" s="5">
        <v>0</v>
      </c>
      <c r="Y21">
        <v>0</v>
      </c>
      <c r="Z21">
        <f t="shared" ca="1" si="24"/>
        <v>672</v>
      </c>
      <c r="AA21" s="3">
        <f t="shared" ca="1" si="25"/>
        <v>17250.558982588245</v>
      </c>
      <c r="AC21">
        <f ca="1">CalcoliPAC!AN21</f>
        <v>20.6796127476279</v>
      </c>
      <c r="AD21" s="5">
        <v>0</v>
      </c>
      <c r="AE21">
        <v>0</v>
      </c>
      <c r="AF21">
        <f t="shared" ca="1" si="26"/>
        <v>707</v>
      </c>
      <c r="AG21" s="3">
        <f t="shared" ca="1" si="27"/>
        <v>15767.839707706062</v>
      </c>
      <c r="AJ21" s="3">
        <f t="shared" ca="1" si="9"/>
        <v>0</v>
      </c>
      <c r="AK21" s="5">
        <f t="shared" ca="1" si="28"/>
        <v>100337.21835483228</v>
      </c>
      <c r="AL21" s="5">
        <f t="shared" ca="1" si="10"/>
        <v>86213.894744810677</v>
      </c>
      <c r="AM21" s="5">
        <f t="shared" ca="1" si="29"/>
        <v>-14123.323610021602</v>
      </c>
      <c r="AP21" s="5">
        <f t="shared" ca="1" si="11"/>
        <v>0</v>
      </c>
      <c r="AQ21" s="5">
        <f t="shared" ca="1" si="12"/>
        <v>0</v>
      </c>
      <c r="AR21" s="19">
        <f t="shared" ca="1" si="1"/>
        <v>39630</v>
      </c>
      <c r="AT21">
        <f t="shared" ca="1" si="2"/>
        <v>0</v>
      </c>
      <c r="AU21">
        <f t="shared" ca="1" si="3"/>
        <v>0</v>
      </c>
      <c r="AV21">
        <f t="shared" ca="1" si="4"/>
        <v>0</v>
      </c>
      <c r="AW21">
        <f t="shared" ca="1" si="5"/>
        <v>0</v>
      </c>
      <c r="AX21">
        <f t="shared" ca="1" si="6"/>
        <v>0</v>
      </c>
      <c r="AZ21">
        <f t="shared" ca="1" si="7"/>
        <v>5</v>
      </c>
      <c r="BA21">
        <f t="shared" ca="1" si="7"/>
        <v>5</v>
      </c>
      <c r="BB21">
        <f t="shared" ca="1" si="7"/>
        <v>5</v>
      </c>
      <c r="BC21">
        <f t="shared" ca="1" si="7"/>
        <v>5</v>
      </c>
      <c r="BD21">
        <f t="shared" ca="1" si="7"/>
        <v>5</v>
      </c>
      <c r="BF21">
        <f t="shared" ca="1" si="13"/>
        <v>25</v>
      </c>
      <c r="BI21" s="45">
        <f t="shared" ca="1" si="8"/>
        <v>187.78164516772085</v>
      </c>
      <c r="BJ21" s="45">
        <f t="shared" ca="1" si="14"/>
        <v>86401.676389978398</v>
      </c>
      <c r="BK21" s="45">
        <f t="shared" ca="1" si="15"/>
        <v>2.7166567889178594E-3</v>
      </c>
      <c r="BL21" s="58">
        <f t="shared" ca="1" si="16"/>
        <v>13598.323610021602</v>
      </c>
    </row>
    <row r="22" spans="1:65" x14ac:dyDescent="0.25">
      <c r="A22">
        <f t="shared" si="17"/>
        <v>19</v>
      </c>
      <c r="B22" t="str">
        <f ca="1">CalcoliPAC!C22</f>
        <v>01/08/2008</v>
      </c>
      <c r="C22" s="3"/>
      <c r="E22">
        <f ca="1">CalcoliPAC!F22</f>
        <v>74.453895109195102</v>
      </c>
      <c r="F22" s="5">
        <v>0</v>
      </c>
      <c r="G22">
        <v>0</v>
      </c>
      <c r="H22">
        <f t="shared" ca="1" si="18"/>
        <v>216</v>
      </c>
      <c r="I22" s="3">
        <f t="shared" ca="1" si="19"/>
        <v>16352.291202318294</v>
      </c>
      <c r="K22">
        <f ca="1">CalcoliPAC!P22</f>
        <v>66.330386369912105</v>
      </c>
      <c r="L22" s="5">
        <v>0</v>
      </c>
      <c r="M22">
        <v>0</v>
      </c>
      <c r="N22">
        <f t="shared" ca="1" si="20"/>
        <v>228</v>
      </c>
      <c r="O22" s="3">
        <f t="shared" ca="1" si="21"/>
        <v>16218.879697274862</v>
      </c>
      <c r="Q22">
        <f ca="1">CalcoliPAC!X22</f>
        <v>32.481723218006302</v>
      </c>
      <c r="R22" s="5">
        <v>0</v>
      </c>
      <c r="S22">
        <v>0</v>
      </c>
      <c r="T22">
        <f t="shared" ca="1" si="22"/>
        <v>677</v>
      </c>
      <c r="U22" s="3">
        <f t="shared" ca="1" si="23"/>
        <v>19856.721951189364</v>
      </c>
      <c r="W22">
        <f ca="1">CalcoliPAC!AF22</f>
        <v>25.670474676470601</v>
      </c>
      <c r="X22" s="5">
        <v>0</v>
      </c>
      <c r="Y22">
        <v>0</v>
      </c>
      <c r="Z22">
        <f t="shared" ca="1" si="24"/>
        <v>672</v>
      </c>
      <c r="AA22" s="3">
        <f t="shared" ca="1" si="25"/>
        <v>17589.894101411723</v>
      </c>
      <c r="AC22">
        <f ca="1">CalcoliPAC!AN22</f>
        <v>22.302460689824699</v>
      </c>
      <c r="AD22" s="5">
        <v>0</v>
      </c>
      <c r="AE22">
        <v>0</v>
      </c>
      <c r="AF22">
        <f t="shared" ca="1" si="26"/>
        <v>707</v>
      </c>
      <c r="AG22" s="3">
        <f t="shared" ca="1" si="27"/>
        <v>16297.042062238308</v>
      </c>
      <c r="AJ22" s="3">
        <f t="shared" ca="1" si="9"/>
        <v>0</v>
      </c>
      <c r="AK22" s="5">
        <f t="shared" ca="1" si="28"/>
        <v>100362.21835483228</v>
      </c>
      <c r="AL22" s="5">
        <f t="shared" ca="1" si="10"/>
        <v>86314.829014432558</v>
      </c>
      <c r="AM22" s="5">
        <f t="shared" ca="1" si="29"/>
        <v>-14047.389340399721</v>
      </c>
      <c r="AP22" s="5">
        <f t="shared" ca="1" si="11"/>
        <v>0</v>
      </c>
      <c r="AQ22" s="5">
        <f t="shared" ca="1" si="12"/>
        <v>0</v>
      </c>
      <c r="AR22" s="19">
        <f t="shared" ca="1" si="1"/>
        <v>39661</v>
      </c>
      <c r="AT22">
        <f t="shared" ca="1" si="2"/>
        <v>0</v>
      </c>
      <c r="AU22">
        <f t="shared" ca="1" si="3"/>
        <v>0</v>
      </c>
      <c r="AV22">
        <f t="shared" ca="1" si="4"/>
        <v>0</v>
      </c>
      <c r="AW22">
        <f t="shared" ca="1" si="5"/>
        <v>0</v>
      </c>
      <c r="AX22">
        <f t="shared" ca="1" si="6"/>
        <v>0</v>
      </c>
      <c r="AZ22">
        <f t="shared" ca="1" si="7"/>
        <v>5</v>
      </c>
      <c r="BA22">
        <f t="shared" ca="1" si="7"/>
        <v>5</v>
      </c>
      <c r="BB22">
        <f t="shared" ca="1" si="7"/>
        <v>5</v>
      </c>
      <c r="BC22">
        <f t="shared" ca="1" si="7"/>
        <v>5</v>
      </c>
      <c r="BD22">
        <f t="shared" ca="1" si="7"/>
        <v>5</v>
      </c>
      <c r="BF22">
        <f t="shared" ca="1" si="13"/>
        <v>25</v>
      </c>
      <c r="BI22" s="45">
        <f t="shared" ca="1" si="8"/>
        <v>187.78164516772085</v>
      </c>
      <c r="BJ22" s="45">
        <f t="shared" ca="1" si="14"/>
        <v>86502.610659600279</v>
      </c>
      <c r="BK22" s="45">
        <f t="shared" ca="1" si="15"/>
        <v>1.1681980470645836E-3</v>
      </c>
      <c r="BL22" s="58">
        <f t="shared" ca="1" si="16"/>
        <v>13497.389340399721</v>
      </c>
      <c r="BM22" s="46" t="s">
        <v>301</v>
      </c>
    </row>
    <row r="23" spans="1:65" x14ac:dyDescent="0.25">
      <c r="A23">
        <f t="shared" si="17"/>
        <v>20</v>
      </c>
      <c r="B23" t="str">
        <f ca="1">CalcoliPAC!C23</f>
        <v>01/09/2008</v>
      </c>
      <c r="C23" s="3"/>
      <c r="E23">
        <f ca="1">CalcoliPAC!F23</f>
        <v>75.705051862584696</v>
      </c>
      <c r="F23" s="5">
        <v>0</v>
      </c>
      <c r="G23">
        <v>0</v>
      </c>
      <c r="H23">
        <f t="shared" ca="1" si="18"/>
        <v>216</v>
      </c>
      <c r="I23" s="3">
        <f t="shared" ca="1" si="19"/>
        <v>14580.738571511081</v>
      </c>
      <c r="K23">
        <f ca="1">CalcoliPAC!P23</f>
        <v>71.135437268749399</v>
      </c>
      <c r="L23" s="5">
        <v>0</v>
      </c>
      <c r="M23">
        <v>0</v>
      </c>
      <c r="N23">
        <f t="shared" ca="1" si="20"/>
        <v>228</v>
      </c>
      <c r="O23" s="3">
        <f t="shared" ca="1" si="21"/>
        <v>15409.044932989413</v>
      </c>
      <c r="Q23">
        <f ca="1">CalcoliPAC!X23</f>
        <v>29.330460784622399</v>
      </c>
      <c r="R23" s="5">
        <v>0</v>
      </c>
      <c r="S23">
        <v>0</v>
      </c>
      <c r="T23">
        <f t="shared" ca="1" si="22"/>
        <v>677</v>
      </c>
      <c r="U23" s="3">
        <f t="shared" ca="1" si="23"/>
        <v>17222.21732967284</v>
      </c>
      <c r="W23">
        <f ca="1">CalcoliPAC!AF23</f>
        <v>26.1754376509103</v>
      </c>
      <c r="X23" s="5">
        <v>0</v>
      </c>
      <c r="Y23">
        <v>0</v>
      </c>
      <c r="Z23">
        <f t="shared" ca="1" si="24"/>
        <v>672</v>
      </c>
      <c r="AA23" s="3">
        <f t="shared" ca="1" si="25"/>
        <v>14827.657750634668</v>
      </c>
      <c r="AC23">
        <f ca="1">CalcoliPAC!AN23</f>
        <v>23.050978871624199</v>
      </c>
      <c r="AD23" s="5">
        <v>0</v>
      </c>
      <c r="AE23">
        <v>0</v>
      </c>
      <c r="AF23">
        <f t="shared" ca="1" si="26"/>
        <v>707</v>
      </c>
      <c r="AG23" s="3">
        <f t="shared" ca="1" si="27"/>
        <v>13420.015702571538</v>
      </c>
      <c r="AJ23" s="3">
        <f t="shared" ca="1" si="9"/>
        <v>0</v>
      </c>
      <c r="AK23" s="5">
        <f t="shared" ca="1" si="28"/>
        <v>100387.21835483228</v>
      </c>
      <c r="AL23" s="5">
        <f t="shared" ca="1" si="10"/>
        <v>75459.67428737953</v>
      </c>
      <c r="AM23" s="5">
        <f t="shared" ca="1" si="29"/>
        <v>-24927.544067452749</v>
      </c>
      <c r="AP23" s="5">
        <f t="shared" ca="1" si="11"/>
        <v>0</v>
      </c>
      <c r="AQ23" s="5">
        <f t="shared" ca="1" si="12"/>
        <v>0</v>
      </c>
      <c r="AR23" s="19">
        <f t="shared" ca="1" si="1"/>
        <v>39692</v>
      </c>
      <c r="AT23">
        <f t="shared" ca="1" si="2"/>
        <v>0</v>
      </c>
      <c r="AU23">
        <f t="shared" ca="1" si="3"/>
        <v>0</v>
      </c>
      <c r="AV23">
        <f t="shared" ca="1" si="4"/>
        <v>0</v>
      </c>
      <c r="AW23">
        <f t="shared" ca="1" si="5"/>
        <v>0</v>
      </c>
      <c r="AX23">
        <f t="shared" ca="1" si="6"/>
        <v>0</v>
      </c>
      <c r="AZ23">
        <f t="shared" ca="1" si="7"/>
        <v>5</v>
      </c>
      <c r="BA23">
        <f t="shared" ca="1" si="7"/>
        <v>5</v>
      </c>
      <c r="BB23">
        <f t="shared" ca="1" si="7"/>
        <v>5</v>
      </c>
      <c r="BC23">
        <f t="shared" ca="1" si="7"/>
        <v>5</v>
      </c>
      <c r="BD23">
        <f t="shared" ca="1" si="7"/>
        <v>5</v>
      </c>
      <c r="BF23">
        <f t="shared" ca="1" si="13"/>
        <v>25</v>
      </c>
      <c r="BI23" s="45">
        <f t="shared" ca="1" si="8"/>
        <v>187.78164516772085</v>
      </c>
      <c r="BJ23" s="45">
        <f t="shared" ca="1" si="14"/>
        <v>75647.455932547251</v>
      </c>
      <c r="BK23" s="45">
        <f t="shared" ca="1" si="15"/>
        <v>-0.12548933083383529</v>
      </c>
      <c r="BL23" s="58">
        <f t="shared" ca="1" si="16"/>
        <v>24352.544067452749</v>
      </c>
    </row>
    <row r="24" spans="1:65" x14ac:dyDescent="0.25">
      <c r="A24">
        <f t="shared" si="17"/>
        <v>21</v>
      </c>
      <c r="B24" t="str">
        <f ca="1">CalcoliPAC!C24</f>
        <v>01/10/2008</v>
      </c>
      <c r="C24" s="3"/>
      <c r="E24">
        <f ca="1">CalcoliPAC!F24</f>
        <v>67.503419312551301</v>
      </c>
      <c r="F24" s="5">
        <v>0</v>
      </c>
      <c r="G24">
        <v>0</v>
      </c>
      <c r="H24">
        <f t="shared" ca="1" si="18"/>
        <v>216</v>
      </c>
      <c r="I24" s="3">
        <f t="shared" ca="1" si="19"/>
        <v>12380.371177807203</v>
      </c>
      <c r="K24">
        <f ca="1">CalcoliPAC!P24</f>
        <v>67.583530407848301</v>
      </c>
      <c r="L24" s="5">
        <v>0</v>
      </c>
      <c r="M24">
        <v>0</v>
      </c>
      <c r="N24">
        <f t="shared" ca="1" si="20"/>
        <v>228</v>
      </c>
      <c r="O24" s="3">
        <f t="shared" ca="1" si="21"/>
        <v>13758.296136524137</v>
      </c>
      <c r="Q24">
        <f ca="1">CalcoliPAC!X24</f>
        <v>25.439021166429601</v>
      </c>
      <c r="R24" s="5">
        <v>0</v>
      </c>
      <c r="S24">
        <v>0</v>
      </c>
      <c r="T24">
        <f t="shared" ca="1" si="22"/>
        <v>677</v>
      </c>
      <c r="U24" s="3">
        <f t="shared" ca="1" si="23"/>
        <v>13151.61927300969</v>
      </c>
      <c r="W24">
        <f ca="1">CalcoliPAC!AF24</f>
        <v>22.064966890825399</v>
      </c>
      <c r="X24" s="5">
        <v>0</v>
      </c>
      <c r="Y24">
        <v>0</v>
      </c>
      <c r="Z24">
        <f t="shared" ca="1" si="24"/>
        <v>672</v>
      </c>
      <c r="AA24" s="3">
        <f t="shared" ca="1" si="25"/>
        <v>11371.134730127827</v>
      </c>
      <c r="AC24">
        <f ca="1">CalcoliPAC!AN24</f>
        <v>18.9816346571026</v>
      </c>
      <c r="AD24" s="5">
        <v>0</v>
      </c>
      <c r="AE24">
        <v>0</v>
      </c>
      <c r="AF24">
        <f t="shared" ca="1" si="26"/>
        <v>707</v>
      </c>
      <c r="AG24" s="3">
        <f t="shared" ca="1" si="27"/>
        <v>11451.604128461742</v>
      </c>
      <c r="AJ24" s="3">
        <f t="shared" ca="1" si="9"/>
        <v>0</v>
      </c>
      <c r="AK24" s="5">
        <f t="shared" ca="1" si="28"/>
        <v>100412.21835483228</v>
      </c>
      <c r="AL24" s="5">
        <f t="shared" ca="1" si="10"/>
        <v>62113.025445930594</v>
      </c>
      <c r="AM24" s="5">
        <f t="shared" ca="1" si="29"/>
        <v>-38299.192908901685</v>
      </c>
      <c r="AP24" s="5">
        <f t="shared" ca="1" si="11"/>
        <v>0</v>
      </c>
      <c r="AQ24" s="5">
        <f t="shared" ca="1" si="12"/>
        <v>0</v>
      </c>
      <c r="AR24" s="19">
        <f t="shared" ca="1" si="1"/>
        <v>39722</v>
      </c>
      <c r="AT24">
        <f t="shared" ca="1" si="2"/>
        <v>0</v>
      </c>
      <c r="AU24">
        <f t="shared" ca="1" si="3"/>
        <v>0</v>
      </c>
      <c r="AV24">
        <f t="shared" ca="1" si="4"/>
        <v>0</v>
      </c>
      <c r="AW24">
        <f t="shared" ca="1" si="5"/>
        <v>0</v>
      </c>
      <c r="AX24">
        <f t="shared" ca="1" si="6"/>
        <v>0</v>
      </c>
      <c r="AZ24">
        <f t="shared" ca="1" si="7"/>
        <v>5</v>
      </c>
      <c r="BA24">
        <f t="shared" ca="1" si="7"/>
        <v>5</v>
      </c>
      <c r="BB24">
        <f t="shared" ca="1" si="7"/>
        <v>5</v>
      </c>
      <c r="BC24">
        <f t="shared" ca="1" si="7"/>
        <v>5</v>
      </c>
      <c r="BD24">
        <f t="shared" ca="1" si="7"/>
        <v>5</v>
      </c>
      <c r="BF24">
        <f t="shared" ca="1" si="13"/>
        <v>25</v>
      </c>
      <c r="BI24" s="45">
        <f t="shared" ca="1" si="8"/>
        <v>187.78164516772085</v>
      </c>
      <c r="BJ24" s="45">
        <f t="shared" ca="1" si="14"/>
        <v>62300.807091098315</v>
      </c>
      <c r="BK24" s="45">
        <f t="shared" ca="1" si="15"/>
        <v>-0.17643222335658948</v>
      </c>
      <c r="BL24" s="58">
        <f t="shared" ca="1" si="16"/>
        <v>37699.192908901685</v>
      </c>
      <c r="BM24" s="10">
        <f ca="1">MAX(BK4:BK124)</f>
        <v>0.12735598261960557</v>
      </c>
    </row>
    <row r="25" spans="1:65" x14ac:dyDescent="0.25">
      <c r="A25">
        <f t="shared" si="17"/>
        <v>22</v>
      </c>
      <c r="B25" t="str">
        <f ca="1">CalcoliPAC!C25</f>
        <v>31/10/2008</v>
      </c>
      <c r="C25" s="3"/>
      <c r="E25">
        <f ca="1">CalcoliPAC!F25</f>
        <v>57.316533230588902</v>
      </c>
      <c r="F25" s="5">
        <v>0</v>
      </c>
      <c r="G25">
        <v>0</v>
      </c>
      <c r="H25">
        <f t="shared" ca="1" si="18"/>
        <v>216</v>
      </c>
      <c r="I25" s="3">
        <f t="shared" ca="1" si="19"/>
        <v>11837.914067689473</v>
      </c>
      <c r="K25">
        <f ca="1">CalcoliPAC!P25</f>
        <v>60.343404107562002</v>
      </c>
      <c r="L25" s="5">
        <v>0</v>
      </c>
      <c r="M25">
        <v>0</v>
      </c>
      <c r="N25">
        <f t="shared" ca="1" si="20"/>
        <v>228</v>
      </c>
      <c r="O25" s="3">
        <f t="shared" ca="1" si="21"/>
        <v>13094.839913595153</v>
      </c>
      <c r="Q25">
        <f ca="1">CalcoliPAC!X25</f>
        <v>19.4263209350217</v>
      </c>
      <c r="R25" s="5">
        <v>0</v>
      </c>
      <c r="S25">
        <v>0</v>
      </c>
      <c r="T25">
        <f t="shared" ca="1" si="22"/>
        <v>677</v>
      </c>
      <c r="U25" s="3">
        <f t="shared" ca="1" si="23"/>
        <v>12475.30652113991</v>
      </c>
      <c r="W25">
        <f ca="1">CalcoliPAC!AF25</f>
        <v>16.9213314436426</v>
      </c>
      <c r="X25" s="5">
        <v>0</v>
      </c>
      <c r="Y25">
        <v>0</v>
      </c>
      <c r="Z25">
        <f t="shared" ca="1" si="24"/>
        <v>672</v>
      </c>
      <c r="AA25" s="3">
        <f t="shared" ca="1" si="25"/>
        <v>11404.556257862881</v>
      </c>
      <c r="AC25">
        <f ca="1">CalcoliPAC!AN25</f>
        <v>16.197459870525801</v>
      </c>
      <c r="AD25" s="5">
        <v>0</v>
      </c>
      <c r="AE25">
        <v>0</v>
      </c>
      <c r="AF25">
        <f t="shared" ca="1" si="26"/>
        <v>707</v>
      </c>
      <c r="AG25" s="3">
        <f t="shared" ca="1" si="27"/>
        <v>10586.627727153662</v>
      </c>
      <c r="AJ25" s="3">
        <f t="shared" ca="1" si="9"/>
        <v>0</v>
      </c>
      <c r="AK25" s="5">
        <f t="shared" ca="1" si="28"/>
        <v>100437.21835483228</v>
      </c>
      <c r="AL25" s="5">
        <f t="shared" ca="1" si="10"/>
        <v>59399.244487441079</v>
      </c>
      <c r="AM25" s="5">
        <f t="shared" ca="1" si="29"/>
        <v>-41037.9738673912</v>
      </c>
      <c r="AP25" s="5">
        <f t="shared" ca="1" si="11"/>
        <v>0</v>
      </c>
      <c r="AQ25" s="5">
        <f t="shared" ca="1" si="12"/>
        <v>0</v>
      </c>
      <c r="AR25" s="19">
        <f t="shared" ca="1" si="1"/>
        <v>39752</v>
      </c>
      <c r="AT25">
        <f t="shared" ca="1" si="2"/>
        <v>0</v>
      </c>
      <c r="AU25">
        <f t="shared" ca="1" si="3"/>
        <v>0</v>
      </c>
      <c r="AV25">
        <f t="shared" ca="1" si="4"/>
        <v>0</v>
      </c>
      <c r="AW25">
        <f t="shared" ca="1" si="5"/>
        <v>0</v>
      </c>
      <c r="AX25">
        <f t="shared" ca="1" si="6"/>
        <v>0</v>
      </c>
      <c r="AZ25">
        <f t="shared" ca="1" si="7"/>
        <v>5</v>
      </c>
      <c r="BA25">
        <f t="shared" ca="1" si="7"/>
        <v>5</v>
      </c>
      <c r="BB25">
        <f t="shared" ca="1" si="7"/>
        <v>5</v>
      </c>
      <c r="BC25">
        <f t="shared" ca="1" si="7"/>
        <v>5</v>
      </c>
      <c r="BD25">
        <f t="shared" ca="1" si="7"/>
        <v>5</v>
      </c>
      <c r="BF25">
        <f t="shared" ca="1" si="13"/>
        <v>25</v>
      </c>
      <c r="BI25" s="45">
        <f t="shared" ca="1" si="8"/>
        <v>187.78164516772085</v>
      </c>
      <c r="BJ25" s="45">
        <f t="shared" ca="1" si="14"/>
        <v>59587.0261326088</v>
      </c>
      <c r="BK25" s="45">
        <f t="shared" ca="1" si="15"/>
        <v>-4.3559322666901101E-2</v>
      </c>
      <c r="BL25" s="58">
        <f t="shared" ca="1" si="16"/>
        <v>40412.9738673912</v>
      </c>
    </row>
    <row r="26" spans="1:65" x14ac:dyDescent="0.25">
      <c r="A26">
        <f t="shared" si="17"/>
        <v>23</v>
      </c>
      <c r="B26" t="str">
        <f ca="1">CalcoliPAC!C26</f>
        <v>01/12/2008</v>
      </c>
      <c r="C26" s="3"/>
      <c r="E26">
        <f ca="1">CalcoliPAC!F26</f>
        <v>54.805157720784599</v>
      </c>
      <c r="F26" s="5">
        <v>0</v>
      </c>
      <c r="G26">
        <v>0</v>
      </c>
      <c r="H26">
        <f t="shared" ca="1" si="18"/>
        <v>216</v>
      </c>
      <c r="I26" s="3">
        <f t="shared" ca="1" si="19"/>
        <v>11094.65845643731</v>
      </c>
      <c r="K26">
        <f ca="1">CalcoliPAC!P26</f>
        <v>57.433508392961201</v>
      </c>
      <c r="L26" s="5">
        <v>0</v>
      </c>
      <c r="M26">
        <v>0</v>
      </c>
      <c r="N26">
        <f t="shared" ca="1" si="20"/>
        <v>228</v>
      </c>
      <c r="O26" s="3">
        <f t="shared" ca="1" si="21"/>
        <v>11374.612289533889</v>
      </c>
      <c r="Q26">
        <f ca="1">CalcoliPAC!X26</f>
        <v>18.427336072584801</v>
      </c>
      <c r="R26" s="5">
        <v>0</v>
      </c>
      <c r="S26">
        <v>0</v>
      </c>
      <c r="T26">
        <f t="shared" ca="1" si="22"/>
        <v>677</v>
      </c>
      <c r="U26" s="3">
        <f t="shared" ca="1" si="23"/>
        <v>13628.622618797388</v>
      </c>
      <c r="W26">
        <f ca="1">CalcoliPAC!AF26</f>
        <v>16.971065859915001</v>
      </c>
      <c r="X26" s="5">
        <v>0</v>
      </c>
      <c r="Y26">
        <v>0</v>
      </c>
      <c r="Z26">
        <f t="shared" ca="1" si="24"/>
        <v>672</v>
      </c>
      <c r="AA26" s="3">
        <f t="shared" ca="1" si="25"/>
        <v>11213.748562447803</v>
      </c>
      <c r="AC26">
        <f ca="1">CalcoliPAC!AN26</f>
        <v>14.974013758350299</v>
      </c>
      <c r="AD26" s="5">
        <v>0</v>
      </c>
      <c r="AE26">
        <v>0</v>
      </c>
      <c r="AF26">
        <f t="shared" ca="1" si="26"/>
        <v>707</v>
      </c>
      <c r="AG26" s="3">
        <f t="shared" ca="1" si="27"/>
        <v>9918.1359722583238</v>
      </c>
      <c r="AJ26" s="3">
        <f t="shared" ca="1" si="9"/>
        <v>0</v>
      </c>
      <c r="AK26" s="5">
        <f t="shared" ca="1" si="28"/>
        <v>100462.21835483228</v>
      </c>
      <c r="AL26" s="5">
        <f t="shared" ca="1" si="10"/>
        <v>57229.777899474713</v>
      </c>
      <c r="AM26" s="5">
        <f t="shared" ca="1" si="29"/>
        <v>-43232.440455357566</v>
      </c>
      <c r="AP26" s="5">
        <f t="shared" ca="1" si="11"/>
        <v>0</v>
      </c>
      <c r="AQ26" s="5">
        <f t="shared" ca="1" si="12"/>
        <v>0</v>
      </c>
      <c r="AR26" s="19">
        <f t="shared" ca="1" si="1"/>
        <v>39783</v>
      </c>
      <c r="AT26">
        <f t="shared" ca="1" si="2"/>
        <v>0</v>
      </c>
      <c r="AU26">
        <f t="shared" ca="1" si="3"/>
        <v>0</v>
      </c>
      <c r="AV26">
        <f t="shared" ca="1" si="4"/>
        <v>0</v>
      </c>
      <c r="AW26">
        <f t="shared" ca="1" si="5"/>
        <v>0</v>
      </c>
      <c r="AX26">
        <f t="shared" ca="1" si="6"/>
        <v>0</v>
      </c>
      <c r="AZ26">
        <f t="shared" ca="1" si="7"/>
        <v>5</v>
      </c>
      <c r="BA26">
        <f t="shared" ca="1" si="7"/>
        <v>5</v>
      </c>
      <c r="BB26">
        <f t="shared" ca="1" si="7"/>
        <v>5</v>
      </c>
      <c r="BC26">
        <f t="shared" ca="1" si="7"/>
        <v>5</v>
      </c>
      <c r="BD26">
        <f t="shared" ca="1" si="7"/>
        <v>5</v>
      </c>
      <c r="BF26">
        <f t="shared" ca="1" si="13"/>
        <v>25</v>
      </c>
      <c r="BI26" s="45">
        <f t="shared" ca="1" si="8"/>
        <v>187.78164516772085</v>
      </c>
      <c r="BJ26" s="45">
        <f t="shared" ca="1" si="14"/>
        <v>57417.559544642434</v>
      </c>
      <c r="BK26" s="45">
        <f t="shared" ca="1" si="15"/>
        <v>-3.6408371566291842E-2</v>
      </c>
      <c r="BL26" s="58">
        <f t="shared" ca="1" si="16"/>
        <v>42582.440455357566</v>
      </c>
    </row>
    <row r="27" spans="1:65" x14ac:dyDescent="0.25">
      <c r="A27">
        <f t="shared" si="17"/>
        <v>24</v>
      </c>
      <c r="B27" t="str">
        <f ca="1">CalcoliPAC!C27</f>
        <v>31/12/2008</v>
      </c>
      <c r="C27" s="3"/>
      <c r="E27">
        <f ca="1">CalcoliPAC!F27</f>
        <v>51.364159520543097</v>
      </c>
      <c r="F27" s="5">
        <v>0</v>
      </c>
      <c r="G27">
        <v>0</v>
      </c>
      <c r="H27">
        <f t="shared" ca="1" si="18"/>
        <v>216</v>
      </c>
      <c r="I27" s="3">
        <f t="shared" ca="1" si="19"/>
        <v>10952.121636337364</v>
      </c>
      <c r="K27">
        <f ca="1">CalcoliPAC!P27</f>
        <v>49.888650392692497</v>
      </c>
      <c r="L27" s="5">
        <v>0</v>
      </c>
      <c r="M27">
        <v>0</v>
      </c>
      <c r="N27">
        <f t="shared" ca="1" si="20"/>
        <v>228</v>
      </c>
      <c r="O27" s="3">
        <f t="shared" ca="1" si="21"/>
        <v>12076.64610275714</v>
      </c>
      <c r="Q27">
        <f ca="1">CalcoliPAC!X27</f>
        <v>20.1309049022118</v>
      </c>
      <c r="R27" s="5">
        <v>0</v>
      </c>
      <c r="S27">
        <v>0</v>
      </c>
      <c r="T27">
        <f t="shared" ca="1" si="22"/>
        <v>677</v>
      </c>
      <c r="U27" s="3">
        <f t="shared" ca="1" si="23"/>
        <v>12895.139798893564</v>
      </c>
      <c r="W27">
        <f ca="1">CalcoliPAC!AF27</f>
        <v>16.687125836975898</v>
      </c>
      <c r="X27" s="5">
        <v>0</v>
      </c>
      <c r="Y27">
        <v>0</v>
      </c>
      <c r="Z27">
        <f t="shared" ca="1" si="24"/>
        <v>672</v>
      </c>
      <c r="AA27" s="3">
        <f t="shared" ca="1" si="25"/>
        <v>11081.5873881343</v>
      </c>
      <c r="AC27">
        <f ca="1">CalcoliPAC!AN27</f>
        <v>14.028480865994799</v>
      </c>
      <c r="AD27" s="5">
        <v>0</v>
      </c>
      <c r="AE27">
        <v>0</v>
      </c>
      <c r="AF27">
        <f t="shared" ca="1" si="26"/>
        <v>707</v>
      </c>
      <c r="AG27" s="3">
        <f t="shared" ca="1" si="27"/>
        <v>10237.516013739843</v>
      </c>
      <c r="AJ27" s="3">
        <f t="shared" ca="1" si="9"/>
        <v>0</v>
      </c>
      <c r="AK27" s="5">
        <f t="shared" ca="1" si="28"/>
        <v>100487.21835483228</v>
      </c>
      <c r="AL27" s="5">
        <f t="shared" ca="1" si="10"/>
        <v>57243.010939862215</v>
      </c>
      <c r="AM27" s="5">
        <f t="shared" ca="1" si="29"/>
        <v>-43244.207414970064</v>
      </c>
      <c r="AP27" s="5">
        <f t="shared" ca="1" si="11"/>
        <v>0</v>
      </c>
      <c r="AQ27" s="5">
        <f t="shared" ca="1" si="12"/>
        <v>0</v>
      </c>
      <c r="AR27" s="19">
        <f t="shared" ca="1" si="1"/>
        <v>39813</v>
      </c>
      <c r="AT27">
        <f t="shared" ca="1" si="2"/>
        <v>0</v>
      </c>
      <c r="AU27">
        <f t="shared" ca="1" si="3"/>
        <v>0</v>
      </c>
      <c r="AV27">
        <f t="shared" ca="1" si="4"/>
        <v>0</v>
      </c>
      <c r="AW27">
        <f t="shared" ca="1" si="5"/>
        <v>0</v>
      </c>
      <c r="AX27">
        <f t="shared" ca="1" si="6"/>
        <v>0</v>
      </c>
      <c r="AZ27">
        <f t="shared" ca="1" si="7"/>
        <v>5</v>
      </c>
      <c r="BA27">
        <f t="shared" ca="1" si="7"/>
        <v>5</v>
      </c>
      <c r="BB27">
        <f t="shared" ca="1" si="7"/>
        <v>5</v>
      </c>
      <c r="BC27">
        <f t="shared" ca="1" si="7"/>
        <v>5</v>
      </c>
      <c r="BD27">
        <f t="shared" ca="1" si="7"/>
        <v>5</v>
      </c>
      <c r="BF27">
        <f t="shared" ca="1" si="13"/>
        <v>25</v>
      </c>
      <c r="BI27" s="45">
        <f t="shared" ca="1" si="8"/>
        <v>187.78164516772085</v>
      </c>
      <c r="BJ27" s="45">
        <f t="shared" ca="1" si="14"/>
        <v>57430.792585029936</v>
      </c>
      <c r="BK27" s="45">
        <f t="shared" ca="1" si="15"/>
        <v>2.3047026889422284E-4</v>
      </c>
      <c r="BL27" s="58">
        <f t="shared" ca="1" si="16"/>
        <v>42569.207414970064</v>
      </c>
    </row>
    <row r="28" spans="1:65" x14ac:dyDescent="0.25">
      <c r="A28">
        <f t="shared" si="17"/>
        <v>25</v>
      </c>
      <c r="B28" t="str">
        <f ca="1">CalcoliPAC!C28</f>
        <v>30/01/2009</v>
      </c>
      <c r="C28" s="3"/>
      <c r="E28">
        <f ca="1">CalcoliPAC!F28</f>
        <v>50.704266834895201</v>
      </c>
      <c r="F28" s="5">
        <v>0</v>
      </c>
      <c r="G28">
        <v>0</v>
      </c>
      <c r="H28">
        <f t="shared" ca="1" si="18"/>
        <v>216</v>
      </c>
      <c r="I28" s="3">
        <f t="shared" ca="1" si="19"/>
        <v>10134.309305571976</v>
      </c>
      <c r="K28">
        <f ca="1">CalcoliPAC!P28</f>
        <v>52.967746064724302</v>
      </c>
      <c r="L28" s="5">
        <v>0</v>
      </c>
      <c r="M28">
        <v>0</v>
      </c>
      <c r="N28">
        <f t="shared" ca="1" si="20"/>
        <v>228</v>
      </c>
      <c r="O28" s="3">
        <f t="shared" ca="1" si="21"/>
        <v>11116.886570821722</v>
      </c>
      <c r="Q28">
        <f ca="1">CalcoliPAC!X28</f>
        <v>19.0474738536094</v>
      </c>
      <c r="R28" s="5">
        <v>0</v>
      </c>
      <c r="S28">
        <v>0</v>
      </c>
      <c r="T28">
        <f t="shared" ca="1" si="22"/>
        <v>677</v>
      </c>
      <c r="U28" s="3">
        <f t="shared" ca="1" si="23"/>
        <v>12060.257538007481</v>
      </c>
      <c r="W28">
        <f ca="1">CalcoliPAC!AF28</f>
        <v>16.490457422818899</v>
      </c>
      <c r="X28" s="5">
        <v>0</v>
      </c>
      <c r="Y28">
        <v>0</v>
      </c>
      <c r="Z28">
        <f t="shared" ca="1" si="24"/>
        <v>672</v>
      </c>
      <c r="AA28" s="3">
        <f t="shared" ca="1" si="25"/>
        <v>10383.420569212791</v>
      </c>
      <c r="AC28">
        <f ca="1">CalcoliPAC!AN28</f>
        <v>14.4802206700705</v>
      </c>
      <c r="AD28" s="5">
        <v>0</v>
      </c>
      <c r="AE28">
        <v>0</v>
      </c>
      <c r="AF28">
        <f t="shared" ca="1" si="26"/>
        <v>707</v>
      </c>
      <c r="AG28" s="3">
        <f t="shared" ca="1" si="27"/>
        <v>9284.1517913477583</v>
      </c>
      <c r="AJ28" s="3">
        <f t="shared" ca="1" si="9"/>
        <v>0</v>
      </c>
      <c r="AK28" s="5">
        <f t="shared" ca="1" si="28"/>
        <v>100512.21835483228</v>
      </c>
      <c r="AL28" s="5">
        <f t="shared" ca="1" si="10"/>
        <v>52979.02577496173</v>
      </c>
      <c r="AM28" s="5">
        <f t="shared" ca="1" si="29"/>
        <v>-47533.192579870549</v>
      </c>
      <c r="AP28" s="5">
        <f t="shared" ca="1" si="11"/>
        <v>0</v>
      </c>
      <c r="AQ28" s="5">
        <f t="shared" ca="1" si="12"/>
        <v>0</v>
      </c>
      <c r="AR28" s="19">
        <f t="shared" ca="1" si="1"/>
        <v>39843</v>
      </c>
      <c r="AT28">
        <f t="shared" ca="1" si="2"/>
        <v>0</v>
      </c>
      <c r="AU28">
        <f t="shared" ca="1" si="3"/>
        <v>0</v>
      </c>
      <c r="AV28">
        <f t="shared" ca="1" si="4"/>
        <v>0</v>
      </c>
      <c r="AW28">
        <f t="shared" ca="1" si="5"/>
        <v>0</v>
      </c>
      <c r="AX28">
        <f t="shared" ca="1" si="6"/>
        <v>0</v>
      </c>
      <c r="AZ28">
        <f t="shared" ca="1" si="7"/>
        <v>5</v>
      </c>
      <c r="BA28">
        <f t="shared" ca="1" si="7"/>
        <v>5</v>
      </c>
      <c r="BB28">
        <f t="shared" ca="1" si="7"/>
        <v>5</v>
      </c>
      <c r="BC28">
        <f t="shared" ca="1" si="7"/>
        <v>5</v>
      </c>
      <c r="BD28">
        <f t="shared" ca="1" si="7"/>
        <v>5</v>
      </c>
      <c r="BF28">
        <f t="shared" ca="1" si="13"/>
        <v>25</v>
      </c>
      <c r="BI28" s="45">
        <f t="shared" ca="1" si="8"/>
        <v>187.78164516772085</v>
      </c>
      <c r="BJ28" s="45">
        <f t="shared" ca="1" si="14"/>
        <v>53166.807420129451</v>
      </c>
      <c r="BK28" s="45">
        <f t="shared" ca="1" si="15"/>
        <v>-7.4245626309046409E-2</v>
      </c>
      <c r="BL28" s="58">
        <f t="shared" ca="1" si="16"/>
        <v>46833.192579870549</v>
      </c>
    </row>
    <row r="29" spans="1:65" x14ac:dyDescent="0.25">
      <c r="A29">
        <f t="shared" si="17"/>
        <v>26</v>
      </c>
      <c r="B29" t="str">
        <f ca="1">CalcoliPAC!C29</f>
        <v>27/02/2009</v>
      </c>
      <c r="C29" s="3"/>
      <c r="E29">
        <f ca="1">CalcoliPAC!F29</f>
        <v>46.918098636907303</v>
      </c>
      <c r="F29" s="5">
        <v>0</v>
      </c>
      <c r="G29">
        <v>0</v>
      </c>
      <c r="H29">
        <f t="shared" ca="1" si="18"/>
        <v>216</v>
      </c>
      <c r="I29" s="3">
        <f t="shared" ca="1" si="19"/>
        <v>10179.320076195148</v>
      </c>
      <c r="K29">
        <f ca="1">CalcoliPAC!P29</f>
        <v>48.758274433428603</v>
      </c>
      <c r="L29" s="5">
        <v>0</v>
      </c>
      <c r="M29">
        <v>0</v>
      </c>
      <c r="N29">
        <f t="shared" ca="1" si="20"/>
        <v>228</v>
      </c>
      <c r="O29" s="3">
        <f t="shared" ca="1" si="21"/>
        <v>11321.073643917367</v>
      </c>
      <c r="Q29">
        <f ca="1">CalcoliPAC!X29</f>
        <v>17.814265196466</v>
      </c>
      <c r="R29" s="5">
        <v>0</v>
      </c>
      <c r="S29">
        <v>0</v>
      </c>
      <c r="T29">
        <f t="shared" ca="1" si="22"/>
        <v>677</v>
      </c>
      <c r="U29" s="3">
        <f t="shared" ca="1" si="23"/>
        <v>13898.134125238179</v>
      </c>
      <c r="W29">
        <f ca="1">CalcoliPAC!AF29</f>
        <v>15.4515187041857</v>
      </c>
      <c r="X29" s="5">
        <v>0</v>
      </c>
      <c r="Y29">
        <v>0</v>
      </c>
      <c r="Z29">
        <f t="shared" ca="1" si="24"/>
        <v>672</v>
      </c>
      <c r="AA29" s="3">
        <f t="shared" ca="1" si="25"/>
        <v>10398.09808424473</v>
      </c>
      <c r="AC29">
        <f ca="1">CalcoliPAC!AN29</f>
        <v>13.1317564234056</v>
      </c>
      <c r="AD29" s="5">
        <v>0</v>
      </c>
      <c r="AE29">
        <v>0</v>
      </c>
      <c r="AF29">
        <f t="shared" ca="1" si="26"/>
        <v>707</v>
      </c>
      <c r="AG29" s="3">
        <f t="shared" ca="1" si="27"/>
        <v>9868.695296081225</v>
      </c>
      <c r="AJ29" s="3">
        <f t="shared" ca="1" si="9"/>
        <v>0</v>
      </c>
      <c r="AK29" s="5">
        <f t="shared" ca="1" si="28"/>
        <v>100537.21835483228</v>
      </c>
      <c r="AL29" s="5">
        <f t="shared" ca="1" si="10"/>
        <v>55665.321225676642</v>
      </c>
      <c r="AM29" s="5">
        <f t="shared" ca="1" si="29"/>
        <v>-44871.897129155637</v>
      </c>
      <c r="AP29" s="5">
        <f t="shared" ca="1" si="11"/>
        <v>0</v>
      </c>
      <c r="AQ29" s="5">
        <f t="shared" ca="1" si="12"/>
        <v>0</v>
      </c>
      <c r="AR29" s="19">
        <f t="shared" ca="1" si="1"/>
        <v>39871</v>
      </c>
      <c r="AT29">
        <f t="shared" ca="1" si="2"/>
        <v>0</v>
      </c>
      <c r="AU29">
        <f t="shared" ca="1" si="3"/>
        <v>0</v>
      </c>
      <c r="AV29">
        <f t="shared" ca="1" si="4"/>
        <v>0</v>
      </c>
      <c r="AW29">
        <f t="shared" ca="1" si="5"/>
        <v>0</v>
      </c>
      <c r="AX29">
        <f t="shared" ca="1" si="6"/>
        <v>0</v>
      </c>
      <c r="AZ29">
        <f t="shared" ca="1" si="7"/>
        <v>5</v>
      </c>
      <c r="BA29">
        <f t="shared" ca="1" si="7"/>
        <v>5</v>
      </c>
      <c r="BB29">
        <f t="shared" ca="1" si="7"/>
        <v>5</v>
      </c>
      <c r="BC29">
        <f t="shared" ca="1" si="7"/>
        <v>5</v>
      </c>
      <c r="BD29">
        <f t="shared" ca="1" si="7"/>
        <v>5</v>
      </c>
      <c r="BF29">
        <f t="shared" ca="1" si="13"/>
        <v>25</v>
      </c>
      <c r="BI29" s="45">
        <f t="shared" ca="1" si="8"/>
        <v>187.78164516772085</v>
      </c>
      <c r="BJ29" s="45">
        <f t="shared" ca="1" si="14"/>
        <v>55853.102870844363</v>
      </c>
      <c r="BK29" s="45">
        <f t="shared" ca="1" si="15"/>
        <v>5.0525799480257261E-2</v>
      </c>
      <c r="BL29" s="58">
        <f t="shared" ca="1" si="16"/>
        <v>44146.897129155637</v>
      </c>
    </row>
    <row r="30" spans="1:65" x14ac:dyDescent="0.25">
      <c r="A30">
        <f t="shared" si="17"/>
        <v>27</v>
      </c>
      <c r="B30" t="str">
        <f ca="1">CalcoliPAC!C30</f>
        <v>01/04/2009</v>
      </c>
      <c r="C30" s="3"/>
      <c r="E30">
        <f ca="1">CalcoliPAC!F30</f>
        <v>47.126481834236799</v>
      </c>
      <c r="F30" s="5">
        <v>0</v>
      </c>
      <c r="G30">
        <v>0</v>
      </c>
      <c r="H30">
        <f t="shared" ca="1" si="18"/>
        <v>216</v>
      </c>
      <c r="I30" s="3">
        <f t="shared" ca="1" si="19"/>
        <v>11436.431016738657</v>
      </c>
      <c r="K30">
        <f ca="1">CalcoliPAC!P30</f>
        <v>49.653831771567397</v>
      </c>
      <c r="L30" s="5">
        <v>0</v>
      </c>
      <c r="M30">
        <v>0</v>
      </c>
      <c r="N30">
        <f t="shared" ca="1" si="20"/>
        <v>228</v>
      </c>
      <c r="O30" s="3">
        <f t="shared" ca="1" si="21"/>
        <v>12405.534746915719</v>
      </c>
      <c r="Q30">
        <f ca="1">CalcoliPAC!X30</f>
        <v>20.529001662094799</v>
      </c>
      <c r="R30" s="5">
        <v>0</v>
      </c>
      <c r="S30">
        <v>0</v>
      </c>
      <c r="T30">
        <f t="shared" ca="1" si="22"/>
        <v>677</v>
      </c>
      <c r="U30" s="3">
        <f t="shared" ca="1" si="23"/>
        <v>15251.299777778955</v>
      </c>
      <c r="W30">
        <f ca="1">CalcoliPAC!AF30</f>
        <v>15.473360244411801</v>
      </c>
      <c r="X30" s="5">
        <v>0</v>
      </c>
      <c r="Y30">
        <v>0</v>
      </c>
      <c r="Z30">
        <f t="shared" ca="1" si="24"/>
        <v>672</v>
      </c>
      <c r="AA30" s="3">
        <f t="shared" ca="1" si="25"/>
        <v>12097.195181512627</v>
      </c>
      <c r="AC30">
        <f ca="1">CalcoliPAC!AN30</f>
        <v>13.9585506309494</v>
      </c>
      <c r="AD30" s="5">
        <v>0</v>
      </c>
      <c r="AE30">
        <v>0</v>
      </c>
      <c r="AF30">
        <f t="shared" ca="1" si="26"/>
        <v>707</v>
      </c>
      <c r="AG30" s="3">
        <f t="shared" ca="1" si="27"/>
        <v>11588.087301200983</v>
      </c>
      <c r="AJ30" s="3">
        <f t="shared" ca="1" si="9"/>
        <v>0</v>
      </c>
      <c r="AK30" s="5">
        <f t="shared" ca="1" si="28"/>
        <v>100562.21835483228</v>
      </c>
      <c r="AL30" s="5">
        <f t="shared" ca="1" si="10"/>
        <v>62778.548024146941</v>
      </c>
      <c r="AM30" s="5">
        <f t="shared" ca="1" si="29"/>
        <v>-37783.670330685338</v>
      </c>
      <c r="AP30" s="5">
        <f t="shared" ca="1" si="11"/>
        <v>0</v>
      </c>
      <c r="AQ30" s="5">
        <f t="shared" ca="1" si="12"/>
        <v>0</v>
      </c>
      <c r="AR30" s="19">
        <f t="shared" ca="1" si="1"/>
        <v>39904</v>
      </c>
      <c r="AT30">
        <f t="shared" ca="1" si="2"/>
        <v>0</v>
      </c>
      <c r="AU30">
        <f t="shared" ca="1" si="3"/>
        <v>0</v>
      </c>
      <c r="AV30">
        <f t="shared" ca="1" si="4"/>
        <v>0</v>
      </c>
      <c r="AW30">
        <f t="shared" ca="1" si="5"/>
        <v>0</v>
      </c>
      <c r="AX30">
        <f t="shared" ca="1" si="6"/>
        <v>0</v>
      </c>
      <c r="AZ30">
        <f t="shared" ca="1" si="7"/>
        <v>5</v>
      </c>
      <c r="BA30">
        <f t="shared" ca="1" si="7"/>
        <v>5</v>
      </c>
      <c r="BB30">
        <f t="shared" ca="1" si="7"/>
        <v>5</v>
      </c>
      <c r="BC30">
        <f t="shared" ca="1" si="7"/>
        <v>5</v>
      </c>
      <c r="BD30">
        <f t="shared" ca="1" si="7"/>
        <v>5</v>
      </c>
      <c r="BF30">
        <f t="shared" ca="1" si="13"/>
        <v>25</v>
      </c>
      <c r="BI30" s="45">
        <f t="shared" ca="1" si="8"/>
        <v>187.78164516772085</v>
      </c>
      <c r="BJ30" s="45">
        <f t="shared" ca="1" si="14"/>
        <v>62966.329669314662</v>
      </c>
      <c r="BK30" s="45">
        <f t="shared" ca="1" si="15"/>
        <v>0.12735598261960557</v>
      </c>
      <c r="BL30" s="58">
        <f t="shared" ca="1" si="16"/>
        <v>37033.670330685338</v>
      </c>
    </row>
    <row r="31" spans="1:65" x14ac:dyDescent="0.25">
      <c r="A31">
        <f t="shared" si="17"/>
        <v>28</v>
      </c>
      <c r="B31" t="str">
        <f ca="1">CalcoliPAC!C31</f>
        <v>30/04/2009</v>
      </c>
      <c r="C31" s="3"/>
      <c r="E31">
        <f ca="1">CalcoliPAC!F31</f>
        <v>52.946439892308597</v>
      </c>
      <c r="F31" s="5">
        <v>0</v>
      </c>
      <c r="G31">
        <v>0</v>
      </c>
      <c r="H31">
        <f t="shared" ca="1" si="18"/>
        <v>216</v>
      </c>
      <c r="I31" s="3">
        <f t="shared" ca="1" si="19"/>
        <v>12192.335224292527</v>
      </c>
      <c r="K31">
        <f ca="1">CalcoliPAC!P31</f>
        <v>54.410240118051398</v>
      </c>
      <c r="L31" s="5">
        <v>0</v>
      </c>
      <c r="M31">
        <v>0</v>
      </c>
      <c r="N31">
        <f t="shared" ca="1" si="20"/>
        <v>228</v>
      </c>
      <c r="O31" s="3">
        <f t="shared" ca="1" si="21"/>
        <v>12252.027269597531</v>
      </c>
      <c r="Q31">
        <f ca="1">CalcoliPAC!X31</f>
        <v>22.527769243395799</v>
      </c>
      <c r="R31" s="5">
        <v>0</v>
      </c>
      <c r="S31">
        <v>0</v>
      </c>
      <c r="T31">
        <f t="shared" ca="1" si="22"/>
        <v>677</v>
      </c>
      <c r="U31" s="3">
        <f t="shared" ca="1" si="23"/>
        <v>18046.335736549529</v>
      </c>
      <c r="W31">
        <f ca="1">CalcoliPAC!AF31</f>
        <v>18.001778543917599</v>
      </c>
      <c r="X31" s="5">
        <v>0</v>
      </c>
      <c r="Y31">
        <v>0</v>
      </c>
      <c r="Z31">
        <f t="shared" ca="1" si="24"/>
        <v>672</v>
      </c>
      <c r="AA31" s="3">
        <f t="shared" ca="1" si="25"/>
        <v>12507.593751171657</v>
      </c>
      <c r="AC31">
        <f ca="1">CalcoliPAC!AN31</f>
        <v>16.390505376521901</v>
      </c>
      <c r="AD31" s="5">
        <v>0</v>
      </c>
      <c r="AE31">
        <v>0</v>
      </c>
      <c r="AF31">
        <f t="shared" ca="1" si="26"/>
        <v>707</v>
      </c>
      <c r="AG31" s="3">
        <f t="shared" ca="1" si="27"/>
        <v>11785.513674778964</v>
      </c>
      <c r="AJ31" s="3">
        <f t="shared" ca="1" si="9"/>
        <v>0</v>
      </c>
      <c r="AK31" s="5">
        <f t="shared" ca="1" si="28"/>
        <v>100587.21835483228</v>
      </c>
      <c r="AL31" s="5">
        <f t="shared" ca="1" si="10"/>
        <v>66783.805656390206</v>
      </c>
      <c r="AM31" s="5">
        <f t="shared" ca="1" si="29"/>
        <v>-33803.412698442073</v>
      </c>
      <c r="AP31" s="5">
        <f t="shared" ca="1" si="11"/>
        <v>0</v>
      </c>
      <c r="AQ31" s="5">
        <f t="shared" ca="1" si="12"/>
        <v>0</v>
      </c>
      <c r="AR31" s="19">
        <f t="shared" ca="1" si="1"/>
        <v>39933</v>
      </c>
      <c r="AT31">
        <f t="shared" ca="1" si="2"/>
        <v>0</v>
      </c>
      <c r="AU31">
        <f t="shared" ca="1" si="3"/>
        <v>0</v>
      </c>
      <c r="AV31">
        <f t="shared" ca="1" si="4"/>
        <v>0</v>
      </c>
      <c r="AW31">
        <f t="shared" ca="1" si="5"/>
        <v>0</v>
      </c>
      <c r="AX31">
        <f t="shared" ca="1" si="6"/>
        <v>0</v>
      </c>
      <c r="AZ31">
        <f t="shared" ca="1" si="7"/>
        <v>5</v>
      </c>
      <c r="BA31">
        <f t="shared" ca="1" si="7"/>
        <v>5</v>
      </c>
      <c r="BB31">
        <f t="shared" ca="1" si="7"/>
        <v>5</v>
      </c>
      <c r="BC31">
        <f t="shared" ca="1" si="7"/>
        <v>5</v>
      </c>
      <c r="BD31">
        <f t="shared" ca="1" si="7"/>
        <v>5</v>
      </c>
      <c r="BF31">
        <f t="shared" ca="1" si="13"/>
        <v>25</v>
      </c>
      <c r="BI31" s="45">
        <f t="shared" ca="1" si="8"/>
        <v>187.78164516772085</v>
      </c>
      <c r="BJ31" s="45">
        <f t="shared" ca="1" si="14"/>
        <v>66971.587301557927</v>
      </c>
      <c r="BK31" s="45">
        <f t="shared" ca="1" si="15"/>
        <v>6.3609514057401784E-2</v>
      </c>
      <c r="BL31" s="58">
        <f t="shared" ca="1" si="16"/>
        <v>33028.412698442073</v>
      </c>
    </row>
    <row r="32" spans="1:65" x14ac:dyDescent="0.25">
      <c r="A32">
        <f t="shared" si="17"/>
        <v>29</v>
      </c>
      <c r="B32" t="str">
        <f ca="1">CalcoliPAC!C32</f>
        <v>01/06/2009</v>
      </c>
      <c r="C32" s="3"/>
      <c r="E32">
        <f ca="1">CalcoliPAC!F32</f>
        <v>56.445996408761701</v>
      </c>
      <c r="F32" s="5">
        <v>0</v>
      </c>
      <c r="G32">
        <v>0</v>
      </c>
      <c r="H32">
        <f t="shared" ca="1" si="18"/>
        <v>216</v>
      </c>
      <c r="I32" s="3">
        <f t="shared" ca="1" si="19"/>
        <v>12278.02661545356</v>
      </c>
      <c r="K32">
        <f ca="1">CalcoliPAC!P32</f>
        <v>53.7369617087611</v>
      </c>
      <c r="L32" s="5">
        <v>0</v>
      </c>
      <c r="M32">
        <v>0</v>
      </c>
      <c r="N32">
        <f t="shared" ca="1" si="20"/>
        <v>228</v>
      </c>
      <c r="O32" s="3">
        <f t="shared" ca="1" si="21"/>
        <v>12342.655232989355</v>
      </c>
      <c r="Q32">
        <f ca="1">CalcoliPAC!X32</f>
        <v>26.656330482347901</v>
      </c>
      <c r="R32" s="5">
        <v>0</v>
      </c>
      <c r="S32">
        <v>0</v>
      </c>
      <c r="T32">
        <f t="shared" ca="1" si="22"/>
        <v>677</v>
      </c>
      <c r="U32" s="3">
        <f t="shared" ca="1" si="23"/>
        <v>18381.324436758139</v>
      </c>
      <c r="W32">
        <f ca="1">CalcoliPAC!AF32</f>
        <v>18.6124907011483</v>
      </c>
      <c r="X32" s="5">
        <v>0</v>
      </c>
      <c r="Y32">
        <v>0</v>
      </c>
      <c r="Z32">
        <f t="shared" ca="1" si="24"/>
        <v>672</v>
      </c>
      <c r="AA32" s="3">
        <f t="shared" ca="1" si="25"/>
        <v>12687.282117017156</v>
      </c>
      <c r="AC32">
        <f ca="1">CalcoliPAC!AN32</f>
        <v>16.669750600818901</v>
      </c>
      <c r="AD32" s="5">
        <v>0</v>
      </c>
      <c r="AE32">
        <v>0</v>
      </c>
      <c r="AF32">
        <f t="shared" ca="1" si="26"/>
        <v>707</v>
      </c>
      <c r="AG32" s="3">
        <f t="shared" ca="1" si="27"/>
        <v>11866.569477218976</v>
      </c>
      <c r="AJ32" s="3">
        <f t="shared" ca="1" si="9"/>
        <v>0</v>
      </c>
      <c r="AK32" s="5">
        <f t="shared" ca="1" si="28"/>
        <v>100612.21835483228</v>
      </c>
      <c r="AL32" s="5">
        <f t="shared" ca="1" si="10"/>
        <v>67555.857879437186</v>
      </c>
      <c r="AM32" s="5">
        <f t="shared" ca="1" si="29"/>
        <v>-33056.360475395093</v>
      </c>
      <c r="AP32" s="5">
        <f t="shared" ca="1" si="11"/>
        <v>0</v>
      </c>
      <c r="AQ32" s="5">
        <f t="shared" ca="1" si="12"/>
        <v>0</v>
      </c>
      <c r="AR32" s="19">
        <f t="shared" ca="1" si="1"/>
        <v>39965</v>
      </c>
      <c r="AT32">
        <f t="shared" ca="1" si="2"/>
        <v>0</v>
      </c>
      <c r="AU32">
        <f t="shared" ca="1" si="3"/>
        <v>0</v>
      </c>
      <c r="AV32">
        <f t="shared" ca="1" si="4"/>
        <v>0</v>
      </c>
      <c r="AW32">
        <f t="shared" ca="1" si="5"/>
        <v>0</v>
      </c>
      <c r="AX32">
        <f t="shared" ca="1" si="6"/>
        <v>0</v>
      </c>
      <c r="AZ32">
        <f t="shared" ca="1" si="7"/>
        <v>5</v>
      </c>
      <c r="BA32">
        <f t="shared" ca="1" si="7"/>
        <v>5</v>
      </c>
      <c r="BB32">
        <f t="shared" ca="1" si="7"/>
        <v>5</v>
      </c>
      <c r="BC32">
        <f t="shared" ca="1" si="7"/>
        <v>5</v>
      </c>
      <c r="BD32">
        <f t="shared" ca="1" si="7"/>
        <v>5</v>
      </c>
      <c r="BF32">
        <f t="shared" ca="1" si="13"/>
        <v>25</v>
      </c>
      <c r="BI32" s="45">
        <f t="shared" ca="1" si="8"/>
        <v>187.78164516772085</v>
      </c>
      <c r="BJ32" s="45">
        <f t="shared" ca="1" si="14"/>
        <v>67743.639524604907</v>
      </c>
      <c r="BK32" s="45">
        <f t="shared" ca="1" si="15"/>
        <v>1.1528056212414484E-2</v>
      </c>
      <c r="BL32" s="58">
        <f t="shared" ca="1" si="16"/>
        <v>32256.360475395093</v>
      </c>
    </row>
    <row r="33" spans="1:64" x14ac:dyDescent="0.25">
      <c r="A33">
        <f t="shared" si="17"/>
        <v>30</v>
      </c>
      <c r="B33" t="str">
        <f ca="1">CalcoliPAC!C33</f>
        <v>01/07/2009</v>
      </c>
      <c r="C33" s="3"/>
      <c r="E33">
        <f ca="1">CalcoliPAC!F33</f>
        <v>56.842715812285</v>
      </c>
      <c r="F33" s="5">
        <v>0</v>
      </c>
      <c r="G33">
        <v>0</v>
      </c>
      <c r="H33">
        <f t="shared" ca="1" si="18"/>
        <v>216</v>
      </c>
      <c r="I33" s="3">
        <f t="shared" ca="1" si="19"/>
        <v>13149.233278097408</v>
      </c>
      <c r="K33">
        <f ca="1">CalcoliPAC!P33</f>
        <v>54.1344527762691</v>
      </c>
      <c r="L33" s="5">
        <v>0</v>
      </c>
      <c r="M33">
        <v>0</v>
      </c>
      <c r="N33">
        <f t="shared" ca="1" si="20"/>
        <v>228</v>
      </c>
      <c r="O33" s="3">
        <f t="shared" ca="1" si="21"/>
        <v>13250.893120222105</v>
      </c>
      <c r="Q33">
        <f ca="1">CalcoliPAC!X33</f>
        <v>27.1511439243104</v>
      </c>
      <c r="R33" s="5">
        <v>0</v>
      </c>
      <c r="S33">
        <v>0</v>
      </c>
      <c r="T33">
        <f t="shared" ca="1" si="22"/>
        <v>677</v>
      </c>
      <c r="U33" s="3">
        <f t="shared" ca="1" si="23"/>
        <v>20652.455565441072</v>
      </c>
      <c r="W33">
        <f ca="1">CalcoliPAC!AF33</f>
        <v>18.8798841027041</v>
      </c>
      <c r="X33" s="5">
        <v>0</v>
      </c>
      <c r="Y33">
        <v>0</v>
      </c>
      <c r="Z33">
        <f t="shared" ca="1" si="24"/>
        <v>672</v>
      </c>
      <c r="AA33" s="3">
        <f t="shared" ca="1" si="25"/>
        <v>13800.485854503868</v>
      </c>
      <c r="AC33">
        <f ca="1">CalcoliPAC!AN33</f>
        <v>16.784398129022598</v>
      </c>
      <c r="AD33" s="5">
        <v>0</v>
      </c>
      <c r="AE33">
        <v>0</v>
      </c>
      <c r="AF33">
        <f t="shared" ca="1" si="26"/>
        <v>707</v>
      </c>
      <c r="AG33" s="3">
        <f t="shared" ca="1" si="27"/>
        <v>12034.667776221211</v>
      </c>
      <c r="AJ33" s="3">
        <f t="shared" ca="1" si="9"/>
        <v>0</v>
      </c>
      <c r="AK33" s="5">
        <f t="shared" ca="1" si="28"/>
        <v>100637.21835483228</v>
      </c>
      <c r="AL33" s="5">
        <f t="shared" ca="1" si="10"/>
        <v>72887.735594485668</v>
      </c>
      <c r="AM33" s="5">
        <f t="shared" ca="1" si="29"/>
        <v>-27749.482760346611</v>
      </c>
      <c r="AP33" s="5">
        <f t="shared" ca="1" si="11"/>
        <v>0</v>
      </c>
      <c r="AQ33" s="5">
        <f t="shared" ca="1" si="12"/>
        <v>0</v>
      </c>
      <c r="AR33" s="19">
        <f t="shared" ca="1" si="1"/>
        <v>39995</v>
      </c>
      <c r="AT33">
        <f t="shared" ca="1" si="2"/>
        <v>0</v>
      </c>
      <c r="AU33">
        <f t="shared" ca="1" si="3"/>
        <v>0</v>
      </c>
      <c r="AV33">
        <f t="shared" ca="1" si="4"/>
        <v>0</v>
      </c>
      <c r="AW33">
        <f t="shared" ca="1" si="5"/>
        <v>0</v>
      </c>
      <c r="AX33">
        <f t="shared" ca="1" si="6"/>
        <v>0</v>
      </c>
      <c r="AZ33">
        <f t="shared" ca="1" si="7"/>
        <v>5</v>
      </c>
      <c r="BA33">
        <f t="shared" ca="1" si="7"/>
        <v>5</v>
      </c>
      <c r="BB33">
        <f t="shared" ca="1" si="7"/>
        <v>5</v>
      </c>
      <c r="BC33">
        <f t="shared" ca="1" si="7"/>
        <v>5</v>
      </c>
      <c r="BD33">
        <f t="shared" ca="1" si="7"/>
        <v>5</v>
      </c>
      <c r="BF33">
        <f t="shared" ca="1" si="13"/>
        <v>25</v>
      </c>
      <c r="BI33" s="45">
        <f t="shared" ca="1" si="8"/>
        <v>187.78164516772085</v>
      </c>
      <c r="BJ33" s="45">
        <f t="shared" ca="1" si="14"/>
        <v>73075.517239653389</v>
      </c>
      <c r="BK33" s="45">
        <f t="shared" ca="1" si="15"/>
        <v>7.8706691173743515E-2</v>
      </c>
      <c r="BL33" s="58">
        <f t="shared" ca="1" si="16"/>
        <v>26924.482760346611</v>
      </c>
    </row>
    <row r="34" spans="1:64" x14ac:dyDescent="0.25">
      <c r="A34">
        <f t="shared" si="17"/>
        <v>31</v>
      </c>
      <c r="B34" t="str">
        <f ca="1">CalcoliPAC!C34</f>
        <v>31/07/2009</v>
      </c>
      <c r="C34" s="3"/>
      <c r="E34">
        <f ca="1">CalcoliPAC!F34</f>
        <v>60.876079991191702</v>
      </c>
      <c r="F34" s="5">
        <v>0</v>
      </c>
      <c r="G34">
        <v>0</v>
      </c>
      <c r="H34">
        <f t="shared" ca="1" si="18"/>
        <v>216</v>
      </c>
      <c r="I34" s="3">
        <f t="shared" ca="1" si="19"/>
        <v>13540.428152905781</v>
      </c>
      <c r="K34">
        <f ca="1">CalcoliPAC!P34</f>
        <v>58.117952281675898</v>
      </c>
      <c r="L34" s="5">
        <v>0</v>
      </c>
      <c r="M34">
        <v>0</v>
      </c>
      <c r="N34">
        <f t="shared" ca="1" si="20"/>
        <v>228</v>
      </c>
      <c r="O34" s="3">
        <f t="shared" ca="1" si="21"/>
        <v>13193.829618639609</v>
      </c>
      <c r="Q34">
        <f ca="1">CalcoliPAC!X34</f>
        <v>30.505842784994201</v>
      </c>
      <c r="R34" s="5">
        <v>0</v>
      </c>
      <c r="S34">
        <v>0</v>
      </c>
      <c r="T34">
        <f t="shared" ca="1" si="22"/>
        <v>677</v>
      </c>
      <c r="U34" s="3">
        <f t="shared" ca="1" si="23"/>
        <v>20226.921798148611</v>
      </c>
      <c r="W34">
        <f ca="1">CalcoliPAC!AF34</f>
        <v>20.536437283487899</v>
      </c>
      <c r="X34" s="5">
        <v>0</v>
      </c>
      <c r="Y34">
        <v>0</v>
      </c>
      <c r="Z34">
        <f t="shared" ca="1" si="24"/>
        <v>672</v>
      </c>
      <c r="AA34" s="3">
        <f t="shared" ca="1" si="25"/>
        <v>14314.325958673708</v>
      </c>
      <c r="AC34">
        <f ca="1">CalcoliPAC!AN34</f>
        <v>17.022160928177101</v>
      </c>
      <c r="AD34" s="5">
        <v>0</v>
      </c>
      <c r="AE34">
        <v>0</v>
      </c>
      <c r="AF34">
        <f t="shared" ca="1" si="26"/>
        <v>707</v>
      </c>
      <c r="AG34" s="3">
        <f t="shared" ca="1" si="27"/>
        <v>12410.416915167196</v>
      </c>
      <c r="AJ34" s="3">
        <f t="shared" ca="1" si="9"/>
        <v>0</v>
      </c>
      <c r="AK34" s="5">
        <f t="shared" ca="1" si="28"/>
        <v>100662.21835483228</v>
      </c>
      <c r="AL34" s="5">
        <f t="shared" ca="1" si="10"/>
        <v>73685.922443534902</v>
      </c>
      <c r="AM34" s="5">
        <f t="shared" ca="1" si="29"/>
        <v>-26976.295911297377</v>
      </c>
      <c r="AP34" s="5">
        <f t="shared" ca="1" si="11"/>
        <v>0</v>
      </c>
      <c r="AQ34" s="5">
        <f t="shared" ca="1" si="12"/>
        <v>0</v>
      </c>
      <c r="AR34" s="19">
        <f t="shared" ca="1" si="1"/>
        <v>40025</v>
      </c>
      <c r="AT34">
        <f t="shared" ca="1" si="2"/>
        <v>0</v>
      </c>
      <c r="AU34">
        <f t="shared" ca="1" si="3"/>
        <v>0</v>
      </c>
      <c r="AV34">
        <f t="shared" ca="1" si="4"/>
        <v>0</v>
      </c>
      <c r="AW34">
        <f t="shared" ca="1" si="5"/>
        <v>0</v>
      </c>
      <c r="AX34">
        <f t="shared" ca="1" si="6"/>
        <v>0</v>
      </c>
      <c r="AZ34">
        <f t="shared" ca="1" si="7"/>
        <v>5</v>
      </c>
      <c r="BA34">
        <f t="shared" ca="1" si="7"/>
        <v>5</v>
      </c>
      <c r="BB34">
        <f t="shared" ca="1" si="7"/>
        <v>5</v>
      </c>
      <c r="BC34">
        <f t="shared" ca="1" si="7"/>
        <v>5</v>
      </c>
      <c r="BD34">
        <f t="shared" ca="1" si="7"/>
        <v>5</v>
      </c>
      <c r="BF34">
        <f t="shared" ca="1" si="13"/>
        <v>25</v>
      </c>
      <c r="BI34" s="45">
        <f t="shared" ca="1" si="8"/>
        <v>187.78164516772085</v>
      </c>
      <c r="BJ34" s="45">
        <f t="shared" ca="1" si="14"/>
        <v>73873.704088702623</v>
      </c>
      <c r="BK34" s="45">
        <f t="shared" ca="1" si="15"/>
        <v>1.092276701144046E-2</v>
      </c>
      <c r="BL34" s="58">
        <f t="shared" ca="1" si="16"/>
        <v>26126.295911297377</v>
      </c>
    </row>
    <row r="35" spans="1:64" x14ac:dyDescent="0.25">
      <c r="A35">
        <f t="shared" si="17"/>
        <v>32</v>
      </c>
      <c r="B35" t="str">
        <f ca="1">CalcoliPAC!C35</f>
        <v>01/09/2009</v>
      </c>
      <c r="C35" s="3"/>
      <c r="E35">
        <f ca="1">CalcoliPAC!F35</f>
        <v>62.687167374563799</v>
      </c>
      <c r="F35" s="5">
        <v>0</v>
      </c>
      <c r="G35">
        <v>0</v>
      </c>
      <c r="H35">
        <f t="shared" ca="1" si="18"/>
        <v>216</v>
      </c>
      <c r="I35" s="3">
        <f t="shared" ca="1" si="19"/>
        <v>13909.618960082842</v>
      </c>
      <c r="K35">
        <f ca="1">CalcoliPAC!P35</f>
        <v>57.867673765963197</v>
      </c>
      <c r="L35" s="5">
        <v>0</v>
      </c>
      <c r="M35">
        <v>0</v>
      </c>
      <c r="N35">
        <f t="shared" ca="1" si="20"/>
        <v>228</v>
      </c>
      <c r="O35" s="3">
        <f t="shared" ca="1" si="21"/>
        <v>13391.026075415401</v>
      </c>
      <c r="Q35">
        <f ca="1">CalcoliPAC!X35</f>
        <v>29.877284783085098</v>
      </c>
      <c r="R35" s="5">
        <v>0</v>
      </c>
      <c r="S35">
        <v>0</v>
      </c>
      <c r="T35">
        <f t="shared" ca="1" si="22"/>
        <v>677</v>
      </c>
      <c r="U35" s="3">
        <f t="shared" ca="1" si="23"/>
        <v>21547.174235770217</v>
      </c>
      <c r="W35">
        <f ca="1">CalcoliPAC!AF35</f>
        <v>21.301080295645399</v>
      </c>
      <c r="X35" s="5">
        <v>0</v>
      </c>
      <c r="Y35">
        <v>0</v>
      </c>
      <c r="Z35">
        <f t="shared" ca="1" si="24"/>
        <v>672</v>
      </c>
      <c r="AA35" s="3">
        <f t="shared" ca="1" si="25"/>
        <v>14900.575156119743</v>
      </c>
      <c r="AC35">
        <f ca="1">CalcoliPAC!AN35</f>
        <v>17.5536307145222</v>
      </c>
      <c r="AD35" s="5">
        <v>0</v>
      </c>
      <c r="AE35">
        <v>0</v>
      </c>
      <c r="AF35">
        <f t="shared" ca="1" si="26"/>
        <v>707</v>
      </c>
      <c r="AG35" s="3">
        <f t="shared" ca="1" si="27"/>
        <v>12888.022674786194</v>
      </c>
      <c r="AJ35" s="3">
        <f t="shared" ca="1" si="9"/>
        <v>0</v>
      </c>
      <c r="AK35" s="5">
        <f t="shared" ca="1" si="28"/>
        <v>100687.21835483228</v>
      </c>
      <c r="AL35" s="5">
        <f t="shared" ca="1" si="10"/>
        <v>76636.417102174397</v>
      </c>
      <c r="AM35" s="5">
        <f t="shared" ca="1" si="29"/>
        <v>-24050.801252657882</v>
      </c>
      <c r="AP35" s="5">
        <f t="shared" ca="1" si="11"/>
        <v>0</v>
      </c>
      <c r="AQ35" s="5">
        <f t="shared" ca="1" si="12"/>
        <v>0</v>
      </c>
      <c r="AR35" s="19">
        <f t="shared" ca="1" si="1"/>
        <v>40057</v>
      </c>
      <c r="AT35">
        <f t="shared" ca="1" si="2"/>
        <v>0</v>
      </c>
      <c r="AU35">
        <f t="shared" ca="1" si="3"/>
        <v>0</v>
      </c>
      <c r="AV35">
        <f t="shared" ca="1" si="4"/>
        <v>0</v>
      </c>
      <c r="AW35">
        <f t="shared" ca="1" si="5"/>
        <v>0</v>
      </c>
      <c r="AX35">
        <f t="shared" ca="1" si="6"/>
        <v>0</v>
      </c>
      <c r="AZ35">
        <f t="shared" ca="1" si="7"/>
        <v>5</v>
      </c>
      <c r="BA35">
        <f t="shared" ca="1" si="7"/>
        <v>5</v>
      </c>
      <c r="BB35">
        <f t="shared" ca="1" si="7"/>
        <v>5</v>
      </c>
      <c r="BC35">
        <f t="shared" ca="1" si="7"/>
        <v>5</v>
      </c>
      <c r="BD35">
        <f t="shared" ca="1" si="7"/>
        <v>5</v>
      </c>
      <c r="BF35">
        <f t="shared" ca="1" si="13"/>
        <v>25</v>
      </c>
      <c r="BI35" s="45">
        <f t="shared" ca="1" si="8"/>
        <v>187.78164516772085</v>
      </c>
      <c r="BJ35" s="45">
        <f t="shared" ca="1" si="14"/>
        <v>76824.198747342118</v>
      </c>
      <c r="BK35" s="45">
        <f t="shared" ca="1" si="15"/>
        <v>3.9939714612072796E-2</v>
      </c>
      <c r="BL35" s="58">
        <f t="shared" ca="1" si="16"/>
        <v>23175.801252657882</v>
      </c>
    </row>
    <row r="36" spans="1:64" x14ac:dyDescent="0.25">
      <c r="A36">
        <f t="shared" si="17"/>
        <v>33</v>
      </c>
      <c r="B36" t="str">
        <f ca="1">CalcoliPAC!C36</f>
        <v>01/10/2009</v>
      </c>
      <c r="C36" s="3"/>
      <c r="E36">
        <f ca="1">CalcoliPAC!F36</f>
        <v>64.3963840744576</v>
      </c>
      <c r="F36" s="5">
        <v>0</v>
      </c>
      <c r="G36">
        <v>0</v>
      </c>
      <c r="H36">
        <f t="shared" ca="1" si="18"/>
        <v>216</v>
      </c>
      <c r="I36" s="3">
        <f t="shared" ca="1" si="19"/>
        <v>13835.20513305345</v>
      </c>
      <c r="K36">
        <f ca="1">CalcoliPAC!P36</f>
        <v>58.7325705062079</v>
      </c>
      <c r="L36" s="5">
        <v>0</v>
      </c>
      <c r="M36">
        <v>0</v>
      </c>
      <c r="N36">
        <f t="shared" ca="1" si="20"/>
        <v>228</v>
      </c>
      <c r="O36" s="3">
        <f t="shared" ca="1" si="21"/>
        <v>13294.07437536414</v>
      </c>
      <c r="Q36">
        <f ca="1">CalcoliPAC!X36</f>
        <v>31.827436094195299</v>
      </c>
      <c r="R36" s="5">
        <v>0</v>
      </c>
      <c r="S36">
        <v>0</v>
      </c>
      <c r="T36">
        <f t="shared" ca="1" si="22"/>
        <v>677</v>
      </c>
      <c r="U36" s="3">
        <f t="shared" ca="1" si="23"/>
        <v>21547.191573825316</v>
      </c>
      <c r="W36">
        <f ca="1">CalcoliPAC!AF36</f>
        <v>22.173474934702</v>
      </c>
      <c r="X36" s="5">
        <v>0</v>
      </c>
      <c r="Y36">
        <v>0</v>
      </c>
      <c r="Z36">
        <f t="shared" ca="1" si="24"/>
        <v>672</v>
      </c>
      <c r="AA36" s="3">
        <f t="shared" ca="1" si="25"/>
        <v>14778.173168194127</v>
      </c>
      <c r="AC36">
        <f ca="1">CalcoliPAC!AN36</f>
        <v>18.229169271267601</v>
      </c>
      <c r="AD36" s="5">
        <v>0</v>
      </c>
      <c r="AE36">
        <v>0</v>
      </c>
      <c r="AF36">
        <f t="shared" ca="1" si="26"/>
        <v>707</v>
      </c>
      <c r="AG36" s="3">
        <f t="shared" ca="1" si="27"/>
        <v>12068.008141948188</v>
      </c>
      <c r="AJ36" s="3">
        <f t="shared" ca="1" si="9"/>
        <v>0</v>
      </c>
      <c r="AK36" s="5">
        <f t="shared" ca="1" si="28"/>
        <v>100712.21835483228</v>
      </c>
      <c r="AL36" s="5">
        <f t="shared" ca="1" si="10"/>
        <v>75522.652392385222</v>
      </c>
      <c r="AM36" s="5">
        <f t="shared" ca="1" si="29"/>
        <v>-25189.565962447057</v>
      </c>
      <c r="AP36" s="5">
        <f t="shared" ca="1" si="11"/>
        <v>0</v>
      </c>
      <c r="AQ36" s="5">
        <f t="shared" ca="1" si="12"/>
        <v>0</v>
      </c>
      <c r="AR36" s="19">
        <f t="shared" ca="1" si="1"/>
        <v>40087</v>
      </c>
      <c r="AT36">
        <f t="shared" ca="1" si="2"/>
        <v>0</v>
      </c>
      <c r="AU36">
        <f t="shared" ca="1" si="3"/>
        <v>0</v>
      </c>
      <c r="AV36">
        <f t="shared" ca="1" si="4"/>
        <v>0</v>
      </c>
      <c r="AW36">
        <f t="shared" ca="1" si="5"/>
        <v>0</v>
      </c>
      <c r="AX36">
        <f t="shared" ca="1" si="6"/>
        <v>0</v>
      </c>
      <c r="AZ36">
        <f t="shared" ref="AZ36:BD67" ca="1" si="30">IF(AT36&lt;Comm_Min,Comm_Min,IF(AT36&gt;Comm_MAX,Comm_MAX,AT36))</f>
        <v>5</v>
      </c>
      <c r="BA36">
        <f t="shared" ca="1" si="30"/>
        <v>5</v>
      </c>
      <c r="BB36">
        <f t="shared" ca="1" si="30"/>
        <v>5</v>
      </c>
      <c r="BC36">
        <f t="shared" ca="1" si="30"/>
        <v>5</v>
      </c>
      <c r="BD36">
        <f t="shared" ca="1" si="30"/>
        <v>5</v>
      </c>
      <c r="BF36">
        <f t="shared" ca="1" si="13"/>
        <v>25</v>
      </c>
      <c r="BI36" s="45">
        <f t="shared" ca="1" si="8"/>
        <v>187.78164516772085</v>
      </c>
      <c r="BJ36" s="45">
        <f t="shared" ca="1" si="14"/>
        <v>75710.434037552943</v>
      </c>
      <c r="BK36" s="45">
        <f t="shared" ca="1" si="15"/>
        <v>-1.4497576648369592E-2</v>
      </c>
      <c r="BL36" s="58">
        <f t="shared" ca="1" si="16"/>
        <v>24289.565962447057</v>
      </c>
    </row>
    <row r="37" spans="1:64" x14ac:dyDescent="0.25">
      <c r="A37">
        <f t="shared" si="17"/>
        <v>34</v>
      </c>
      <c r="B37" t="str">
        <f ca="1">CalcoliPAC!C37</f>
        <v>30/10/2009</v>
      </c>
      <c r="C37" s="3"/>
      <c r="E37">
        <f ca="1">CalcoliPAC!F37</f>
        <v>64.051875615988195</v>
      </c>
      <c r="F37" s="5">
        <v>0</v>
      </c>
      <c r="G37">
        <v>0</v>
      </c>
      <c r="H37">
        <f t="shared" ca="1" si="18"/>
        <v>216</v>
      </c>
      <c r="I37" s="3">
        <f t="shared" ca="1" si="19"/>
        <v>14364.919600343739</v>
      </c>
      <c r="K37">
        <f ca="1">CalcoliPAC!P37</f>
        <v>58.307343751597102</v>
      </c>
      <c r="L37" s="5">
        <v>0</v>
      </c>
      <c r="M37">
        <v>0</v>
      </c>
      <c r="N37">
        <f t="shared" ca="1" si="20"/>
        <v>228</v>
      </c>
      <c r="O37" s="3">
        <f t="shared" ca="1" si="21"/>
        <v>13927.541194874661</v>
      </c>
      <c r="Q37">
        <f ca="1">CalcoliPAC!X37</f>
        <v>31.827461704320999</v>
      </c>
      <c r="R37" s="5">
        <v>0</v>
      </c>
      <c r="S37">
        <v>0</v>
      </c>
      <c r="T37">
        <f t="shared" ca="1" si="22"/>
        <v>677</v>
      </c>
      <c r="U37" s="3">
        <f t="shared" ca="1" si="23"/>
        <v>22270.431217553396</v>
      </c>
      <c r="W37">
        <f ca="1">CalcoliPAC!AF37</f>
        <v>21.991329119336498</v>
      </c>
      <c r="X37" s="5">
        <v>0</v>
      </c>
      <c r="Y37">
        <v>0</v>
      </c>
      <c r="Z37">
        <f t="shared" ca="1" si="24"/>
        <v>672</v>
      </c>
      <c r="AA37" s="3">
        <f t="shared" ca="1" si="25"/>
        <v>15449.858135357183</v>
      </c>
      <c r="AC37">
        <f ca="1">CalcoliPAC!AN37</f>
        <v>17.069318446885699</v>
      </c>
      <c r="AD37" s="5">
        <v>0</v>
      </c>
      <c r="AE37">
        <v>0</v>
      </c>
      <c r="AF37">
        <f t="shared" ca="1" si="26"/>
        <v>707</v>
      </c>
      <c r="AG37" s="3">
        <f t="shared" ca="1" si="27"/>
        <v>12211.353463335423</v>
      </c>
      <c r="AJ37" s="3">
        <f t="shared" ca="1" si="9"/>
        <v>0</v>
      </c>
      <c r="AK37" s="5">
        <f t="shared" ca="1" si="28"/>
        <v>100737.21835483228</v>
      </c>
      <c r="AL37" s="5">
        <f t="shared" ca="1" si="10"/>
        <v>78224.103611464408</v>
      </c>
      <c r="AM37" s="5">
        <f t="shared" ca="1" si="29"/>
        <v>-22513.114743367871</v>
      </c>
      <c r="AP37" s="5">
        <f t="shared" ca="1" si="11"/>
        <v>0</v>
      </c>
      <c r="AQ37" s="5">
        <f t="shared" ca="1" si="12"/>
        <v>0</v>
      </c>
      <c r="AR37" s="19">
        <f t="shared" ca="1" si="1"/>
        <v>40116</v>
      </c>
      <c r="AT37">
        <f t="shared" ca="1" si="2"/>
        <v>0</v>
      </c>
      <c r="AU37">
        <f t="shared" ca="1" si="3"/>
        <v>0</v>
      </c>
      <c r="AV37">
        <f t="shared" ca="1" si="4"/>
        <v>0</v>
      </c>
      <c r="AW37">
        <f t="shared" ca="1" si="5"/>
        <v>0</v>
      </c>
      <c r="AX37">
        <f t="shared" ca="1" si="6"/>
        <v>0</v>
      </c>
      <c r="AZ37">
        <f t="shared" ca="1" si="30"/>
        <v>5</v>
      </c>
      <c r="BA37">
        <f t="shared" ca="1" si="30"/>
        <v>5</v>
      </c>
      <c r="BB37">
        <f t="shared" ca="1" si="30"/>
        <v>5</v>
      </c>
      <c r="BC37">
        <f t="shared" ca="1" si="30"/>
        <v>5</v>
      </c>
      <c r="BD37">
        <f t="shared" ca="1" si="30"/>
        <v>5</v>
      </c>
      <c r="BF37">
        <f t="shared" ca="1" si="13"/>
        <v>25</v>
      </c>
      <c r="BI37" s="45">
        <f t="shared" ca="1" si="8"/>
        <v>187.78164516772085</v>
      </c>
      <c r="BJ37" s="45">
        <f t="shared" ca="1" si="14"/>
        <v>78411.885256632129</v>
      </c>
      <c r="BK37" s="45">
        <f t="shared" ca="1" si="15"/>
        <v>3.5681359556587022E-2</v>
      </c>
      <c r="BL37" s="58">
        <f t="shared" ca="1" si="16"/>
        <v>21588.114743367871</v>
      </c>
    </row>
    <row r="38" spans="1:64" x14ac:dyDescent="0.25">
      <c r="A38">
        <f t="shared" si="17"/>
        <v>35</v>
      </c>
      <c r="B38" t="str">
        <f ca="1">CalcoliPAC!C38</f>
        <v>01/12/2009</v>
      </c>
      <c r="C38" s="3"/>
      <c r="E38">
        <f ca="1">CalcoliPAC!F38</f>
        <v>66.504257408998797</v>
      </c>
      <c r="F38" s="5">
        <v>0</v>
      </c>
      <c r="G38">
        <v>0</v>
      </c>
      <c r="H38">
        <f t="shared" ca="1" si="18"/>
        <v>216</v>
      </c>
      <c r="I38" s="3">
        <f t="shared" ca="1" si="19"/>
        <v>14806.65845054682</v>
      </c>
      <c r="K38">
        <f ca="1">CalcoliPAC!P38</f>
        <v>61.085706995064299</v>
      </c>
      <c r="L38" s="5">
        <v>0</v>
      </c>
      <c r="M38">
        <v>0</v>
      </c>
      <c r="N38">
        <f t="shared" ca="1" si="20"/>
        <v>228</v>
      </c>
      <c r="O38" s="3">
        <f t="shared" ca="1" si="21"/>
        <v>14959.213858709758</v>
      </c>
      <c r="Q38">
        <f ca="1">CalcoliPAC!X38</f>
        <v>32.895762507464397</v>
      </c>
      <c r="R38" s="5">
        <v>0</v>
      </c>
      <c r="S38">
        <v>0</v>
      </c>
      <c r="T38">
        <f t="shared" ca="1" si="22"/>
        <v>677</v>
      </c>
      <c r="U38" s="3">
        <f t="shared" ca="1" si="23"/>
        <v>22940.844164177892</v>
      </c>
      <c r="W38">
        <f ca="1">CalcoliPAC!AF38</f>
        <v>22.990860320471999</v>
      </c>
      <c r="X38" s="5">
        <v>0</v>
      </c>
      <c r="Y38">
        <v>0</v>
      </c>
      <c r="Z38">
        <f t="shared" ca="1" si="24"/>
        <v>672</v>
      </c>
      <c r="AA38" s="3">
        <f t="shared" ca="1" si="25"/>
        <v>16045.959063291897</v>
      </c>
      <c r="AC38">
        <f ca="1">CalcoliPAC!AN38</f>
        <v>17.272069962284899</v>
      </c>
      <c r="AD38" s="5">
        <v>0</v>
      </c>
      <c r="AE38">
        <v>0</v>
      </c>
      <c r="AF38">
        <f t="shared" ca="1" si="26"/>
        <v>707</v>
      </c>
      <c r="AG38" s="3">
        <f t="shared" ca="1" si="27"/>
        <v>12604.544826530204</v>
      </c>
      <c r="AJ38" s="3">
        <f t="shared" ca="1" si="9"/>
        <v>0</v>
      </c>
      <c r="AK38" s="5">
        <f t="shared" ca="1" si="28"/>
        <v>100762.21835483228</v>
      </c>
      <c r="AL38" s="5">
        <f t="shared" ca="1" si="10"/>
        <v>81357.22036325658</v>
      </c>
      <c r="AM38" s="5">
        <f t="shared" ca="1" si="29"/>
        <v>-19404.997991575699</v>
      </c>
      <c r="AP38" s="5">
        <f t="shared" ca="1" si="11"/>
        <v>0</v>
      </c>
      <c r="AQ38" s="5">
        <f t="shared" ca="1" si="12"/>
        <v>0</v>
      </c>
      <c r="AR38" s="19">
        <f t="shared" ca="1" si="1"/>
        <v>40148</v>
      </c>
      <c r="AT38">
        <f t="shared" ca="1" si="2"/>
        <v>0</v>
      </c>
      <c r="AU38">
        <f t="shared" ca="1" si="3"/>
        <v>0</v>
      </c>
      <c r="AV38">
        <f t="shared" ca="1" si="4"/>
        <v>0</v>
      </c>
      <c r="AW38">
        <f t="shared" ca="1" si="5"/>
        <v>0</v>
      </c>
      <c r="AX38">
        <f t="shared" ca="1" si="6"/>
        <v>0</v>
      </c>
      <c r="AZ38">
        <f t="shared" ca="1" si="30"/>
        <v>5</v>
      </c>
      <c r="BA38">
        <f t="shared" ca="1" si="30"/>
        <v>5</v>
      </c>
      <c r="BB38">
        <f t="shared" ca="1" si="30"/>
        <v>5</v>
      </c>
      <c r="BC38">
        <f t="shared" ca="1" si="30"/>
        <v>5</v>
      </c>
      <c r="BD38">
        <f t="shared" ca="1" si="30"/>
        <v>5</v>
      </c>
      <c r="BF38">
        <f t="shared" ca="1" si="13"/>
        <v>25</v>
      </c>
      <c r="BI38" s="45">
        <f t="shared" ca="1" si="8"/>
        <v>187.78164516772085</v>
      </c>
      <c r="BJ38" s="45">
        <f t="shared" ca="1" si="14"/>
        <v>81545.002008424301</v>
      </c>
      <c r="BK38" s="45">
        <f t="shared" ca="1" si="15"/>
        <v>3.995716646191938E-2</v>
      </c>
      <c r="BL38" s="58">
        <f t="shared" ca="1" si="16"/>
        <v>18454.997991575699</v>
      </c>
    </row>
    <row r="39" spans="1:64" x14ac:dyDescent="0.25">
      <c r="A39">
        <f t="shared" si="17"/>
        <v>36</v>
      </c>
      <c r="B39" t="str">
        <f ca="1">CalcoliPAC!C39</f>
        <v>31/12/2009</v>
      </c>
      <c r="C39" s="3"/>
      <c r="E39">
        <f ca="1">CalcoliPAC!F39</f>
        <v>68.549344678457501</v>
      </c>
      <c r="F39" s="5">
        <v>0</v>
      </c>
      <c r="G39">
        <v>0</v>
      </c>
      <c r="H39">
        <f t="shared" ca="1" si="18"/>
        <v>216</v>
      </c>
      <c r="I39" s="3">
        <f t="shared" ca="1" si="19"/>
        <v>14508.533760325905</v>
      </c>
      <c r="K39">
        <f ca="1">CalcoliPAC!P39</f>
        <v>65.610587099604203</v>
      </c>
      <c r="L39" s="5">
        <v>0</v>
      </c>
      <c r="M39">
        <v>0</v>
      </c>
      <c r="N39">
        <f t="shared" ca="1" si="20"/>
        <v>228</v>
      </c>
      <c r="O39" s="3">
        <f t="shared" ca="1" si="21"/>
        <v>14908.908731324671</v>
      </c>
      <c r="Q39">
        <f ca="1">CalcoliPAC!X39</f>
        <v>33.886032738815203</v>
      </c>
      <c r="R39" s="5">
        <v>0</v>
      </c>
      <c r="S39">
        <v>0</v>
      </c>
      <c r="T39">
        <f t="shared" ca="1" si="22"/>
        <v>677</v>
      </c>
      <c r="U39" s="3">
        <f t="shared" ca="1" si="23"/>
        <v>21458.960407320315</v>
      </c>
      <c r="W39">
        <f ca="1">CalcoliPAC!AF39</f>
        <v>23.8779152727558</v>
      </c>
      <c r="X39" s="5">
        <v>0</v>
      </c>
      <c r="Y39">
        <v>0</v>
      </c>
      <c r="Z39">
        <f t="shared" ca="1" si="24"/>
        <v>672</v>
      </c>
      <c r="AA39" s="3">
        <f t="shared" ca="1" si="25"/>
        <v>16074.075806406912</v>
      </c>
      <c r="AC39">
        <f ca="1">CalcoliPAC!AN39</f>
        <v>17.828210504286002</v>
      </c>
      <c r="AD39" s="5">
        <v>0</v>
      </c>
      <c r="AE39">
        <v>0</v>
      </c>
      <c r="AF39">
        <f t="shared" ca="1" si="26"/>
        <v>707</v>
      </c>
      <c r="AG39" s="3">
        <f t="shared" ca="1" si="27"/>
        <v>13435.359817536575</v>
      </c>
      <c r="AJ39" s="3">
        <f t="shared" ca="1" si="9"/>
        <v>0</v>
      </c>
      <c r="AK39" s="5">
        <f t="shared" ca="1" si="28"/>
        <v>100787.21835483228</v>
      </c>
      <c r="AL39" s="5">
        <f t="shared" ca="1" si="10"/>
        <v>80385.838522914375</v>
      </c>
      <c r="AM39" s="5">
        <f t="shared" ca="1" si="29"/>
        <v>-20401.379831917904</v>
      </c>
      <c r="AP39" s="5">
        <f t="shared" ca="1" si="11"/>
        <v>0</v>
      </c>
      <c r="AQ39" s="5">
        <f t="shared" ca="1" si="12"/>
        <v>0</v>
      </c>
      <c r="AR39" s="19">
        <f t="shared" ca="1" si="1"/>
        <v>40178</v>
      </c>
      <c r="AT39">
        <f t="shared" ca="1" si="2"/>
        <v>0</v>
      </c>
      <c r="AU39">
        <f t="shared" ca="1" si="3"/>
        <v>0</v>
      </c>
      <c r="AV39">
        <f t="shared" ca="1" si="4"/>
        <v>0</v>
      </c>
      <c r="AW39">
        <f t="shared" ca="1" si="5"/>
        <v>0</v>
      </c>
      <c r="AX39">
        <f t="shared" ca="1" si="6"/>
        <v>0</v>
      </c>
      <c r="AZ39">
        <f t="shared" ca="1" si="30"/>
        <v>5</v>
      </c>
      <c r="BA39">
        <f t="shared" ca="1" si="30"/>
        <v>5</v>
      </c>
      <c r="BB39">
        <f t="shared" ca="1" si="30"/>
        <v>5</v>
      </c>
      <c r="BC39">
        <f t="shared" ca="1" si="30"/>
        <v>5</v>
      </c>
      <c r="BD39">
        <f t="shared" ca="1" si="30"/>
        <v>5</v>
      </c>
      <c r="BF39">
        <f t="shared" ca="1" si="13"/>
        <v>25</v>
      </c>
      <c r="BI39" s="45">
        <f t="shared" ca="1" si="8"/>
        <v>187.78164516772085</v>
      </c>
      <c r="BJ39" s="45">
        <f t="shared" ca="1" si="14"/>
        <v>80573.620168082096</v>
      </c>
      <c r="BK39" s="45">
        <f t="shared" ca="1" si="15"/>
        <v>-1.1912217995185714E-2</v>
      </c>
      <c r="BL39" s="58">
        <f t="shared" ca="1" si="16"/>
        <v>19426.379831917904</v>
      </c>
    </row>
    <row r="40" spans="1:64" x14ac:dyDescent="0.25">
      <c r="A40">
        <f t="shared" si="17"/>
        <v>37</v>
      </c>
      <c r="B40" t="str">
        <f ca="1">CalcoliPAC!C40</f>
        <v>01/02/2010</v>
      </c>
      <c r="C40" s="3"/>
      <c r="E40">
        <f ca="1">CalcoliPAC!F40</f>
        <v>67.169137779286601</v>
      </c>
      <c r="F40" s="5">
        <v>0</v>
      </c>
      <c r="G40">
        <v>0</v>
      </c>
      <c r="H40">
        <f t="shared" ca="1" si="18"/>
        <v>216</v>
      </c>
      <c r="I40" s="3">
        <f t="shared" ca="1" si="19"/>
        <v>14554.600261041551</v>
      </c>
      <c r="K40">
        <f ca="1">CalcoliPAC!P40</f>
        <v>65.389950575985395</v>
      </c>
      <c r="L40" s="5">
        <v>0</v>
      </c>
      <c r="M40">
        <v>0</v>
      </c>
      <c r="N40">
        <f t="shared" ca="1" si="20"/>
        <v>228</v>
      </c>
      <c r="O40" s="3">
        <f t="shared" ca="1" si="21"/>
        <v>15768.549789572495</v>
      </c>
      <c r="Q40">
        <f ca="1">CalcoliPAC!X40</f>
        <v>31.697135018198399</v>
      </c>
      <c r="R40" s="5">
        <v>0</v>
      </c>
      <c r="S40">
        <v>0</v>
      </c>
      <c r="T40">
        <f t="shared" ca="1" si="22"/>
        <v>677</v>
      </c>
      <c r="U40" s="3">
        <f t="shared" ca="1" si="23"/>
        <v>21922.94878453335</v>
      </c>
      <c r="W40">
        <f ca="1">CalcoliPAC!AF40</f>
        <v>23.919755664296002</v>
      </c>
      <c r="X40" s="5">
        <v>0</v>
      </c>
      <c r="Y40">
        <v>0</v>
      </c>
      <c r="Z40">
        <f t="shared" ca="1" si="24"/>
        <v>672</v>
      </c>
      <c r="AA40" s="3">
        <f t="shared" ca="1" si="25"/>
        <v>16514.008680781382</v>
      </c>
      <c r="AC40">
        <f ca="1">CalcoliPAC!AN40</f>
        <v>19.003337790009301</v>
      </c>
      <c r="AD40" s="5">
        <v>0</v>
      </c>
      <c r="AE40">
        <v>0</v>
      </c>
      <c r="AF40">
        <f t="shared" ca="1" si="26"/>
        <v>707</v>
      </c>
      <c r="AG40" s="3">
        <f t="shared" ca="1" si="27"/>
        <v>13351.690445396345</v>
      </c>
      <c r="AJ40" s="3">
        <f t="shared" ca="1" si="9"/>
        <v>0</v>
      </c>
      <c r="AK40" s="5">
        <f t="shared" ca="1" si="28"/>
        <v>100812.21835483228</v>
      </c>
      <c r="AL40" s="5">
        <f t="shared" ca="1" si="10"/>
        <v>82111.797961325123</v>
      </c>
      <c r="AM40" s="5">
        <f t="shared" ca="1" si="29"/>
        <v>-18700.420393507156</v>
      </c>
      <c r="AP40" s="5">
        <f t="shared" ca="1" si="11"/>
        <v>0</v>
      </c>
      <c r="AQ40" s="5">
        <f t="shared" ca="1" si="12"/>
        <v>0</v>
      </c>
      <c r="AR40" s="19">
        <f t="shared" ca="1" si="1"/>
        <v>40210</v>
      </c>
      <c r="AT40">
        <f t="shared" ca="1" si="2"/>
        <v>0</v>
      </c>
      <c r="AU40">
        <f t="shared" ca="1" si="3"/>
        <v>0</v>
      </c>
      <c r="AV40">
        <f t="shared" ca="1" si="4"/>
        <v>0</v>
      </c>
      <c r="AW40">
        <f t="shared" ca="1" si="5"/>
        <v>0</v>
      </c>
      <c r="AX40">
        <f t="shared" ca="1" si="6"/>
        <v>0</v>
      </c>
      <c r="AZ40">
        <f t="shared" ca="1" si="30"/>
        <v>5</v>
      </c>
      <c r="BA40">
        <f t="shared" ca="1" si="30"/>
        <v>5</v>
      </c>
      <c r="BB40">
        <f t="shared" ca="1" si="30"/>
        <v>5</v>
      </c>
      <c r="BC40">
        <f t="shared" ca="1" si="30"/>
        <v>5</v>
      </c>
      <c r="BD40">
        <f t="shared" ca="1" si="30"/>
        <v>5</v>
      </c>
      <c r="BF40">
        <f t="shared" ca="1" si="13"/>
        <v>25</v>
      </c>
      <c r="BI40" s="45">
        <f t="shared" ca="1" si="8"/>
        <v>187.78164516772085</v>
      </c>
      <c r="BJ40" s="45">
        <f t="shared" ca="1" si="14"/>
        <v>82299.579606492844</v>
      </c>
      <c r="BK40" s="45">
        <f t="shared" ca="1" si="15"/>
        <v>2.1420899728847642E-2</v>
      </c>
      <c r="BL40" s="58">
        <f t="shared" ca="1" si="16"/>
        <v>17700.420393507156</v>
      </c>
    </row>
    <row r="41" spans="1:64" x14ac:dyDescent="0.25">
      <c r="A41">
        <f t="shared" si="17"/>
        <v>38</v>
      </c>
      <c r="B41" t="str">
        <f ca="1">CalcoliPAC!C41</f>
        <v>01/03/2010</v>
      </c>
      <c r="C41" s="3"/>
      <c r="E41">
        <f ca="1">CalcoliPAC!F41</f>
        <v>67.382408615933102</v>
      </c>
      <c r="F41" s="5">
        <v>0</v>
      </c>
      <c r="G41">
        <v>0</v>
      </c>
      <c r="H41">
        <f t="shared" ca="1" si="18"/>
        <v>216</v>
      </c>
      <c r="I41" s="3">
        <f t="shared" ca="1" si="19"/>
        <v>15675.752942214222</v>
      </c>
      <c r="K41">
        <f ca="1">CalcoliPAC!P41</f>
        <v>69.160306094616203</v>
      </c>
      <c r="L41" s="5">
        <v>0</v>
      </c>
      <c r="M41">
        <v>0</v>
      </c>
      <c r="N41">
        <f t="shared" ca="1" si="20"/>
        <v>228</v>
      </c>
      <c r="O41" s="3">
        <f t="shared" ca="1" si="21"/>
        <v>16753.178211750219</v>
      </c>
      <c r="Q41">
        <f ca="1">CalcoliPAC!X41</f>
        <v>32.382494511866099</v>
      </c>
      <c r="R41" s="5">
        <v>0</v>
      </c>
      <c r="S41">
        <v>0</v>
      </c>
      <c r="T41">
        <f t="shared" ca="1" si="22"/>
        <v>677</v>
      </c>
      <c r="U41" s="3">
        <f t="shared" ca="1" si="23"/>
        <v>23472.130755208324</v>
      </c>
      <c r="W41">
        <f ca="1">CalcoliPAC!AF41</f>
        <v>24.5744176797342</v>
      </c>
      <c r="X41" s="5">
        <v>0</v>
      </c>
      <c r="Y41">
        <v>0</v>
      </c>
      <c r="Z41">
        <f t="shared" ca="1" si="24"/>
        <v>672</v>
      </c>
      <c r="AA41" s="3">
        <f t="shared" ca="1" si="25"/>
        <v>18134.844765985985</v>
      </c>
      <c r="AC41">
        <f ca="1">CalcoliPAC!AN41</f>
        <v>18.884993557844901</v>
      </c>
      <c r="AD41" s="5">
        <v>0</v>
      </c>
      <c r="AE41">
        <v>0</v>
      </c>
      <c r="AF41">
        <f t="shared" ca="1" si="26"/>
        <v>707</v>
      </c>
      <c r="AG41" s="3">
        <f t="shared" ca="1" si="27"/>
        <v>14946.466958493191</v>
      </c>
      <c r="AJ41" s="3">
        <f t="shared" ca="1" si="9"/>
        <v>0</v>
      </c>
      <c r="AK41" s="5">
        <f t="shared" ca="1" si="28"/>
        <v>100837.21835483228</v>
      </c>
      <c r="AL41" s="5">
        <f t="shared" ca="1" si="10"/>
        <v>88982.373633651951</v>
      </c>
      <c r="AM41" s="5">
        <f t="shared" ca="1" si="29"/>
        <v>-11854.844721180329</v>
      </c>
      <c r="AP41" s="5">
        <f t="shared" ca="1" si="11"/>
        <v>0</v>
      </c>
      <c r="AQ41" s="5">
        <f t="shared" ca="1" si="12"/>
        <v>0</v>
      </c>
      <c r="AR41" s="19">
        <f t="shared" ca="1" si="1"/>
        <v>40238</v>
      </c>
      <c r="AT41">
        <f t="shared" ca="1" si="2"/>
        <v>0</v>
      </c>
      <c r="AU41">
        <f t="shared" ca="1" si="3"/>
        <v>0</v>
      </c>
      <c r="AV41">
        <f t="shared" ca="1" si="4"/>
        <v>0</v>
      </c>
      <c r="AW41">
        <f t="shared" ca="1" si="5"/>
        <v>0</v>
      </c>
      <c r="AX41">
        <f t="shared" ca="1" si="6"/>
        <v>0</v>
      </c>
      <c r="AZ41">
        <f t="shared" ca="1" si="30"/>
        <v>5</v>
      </c>
      <c r="BA41">
        <f t="shared" ca="1" si="30"/>
        <v>5</v>
      </c>
      <c r="BB41">
        <f t="shared" ca="1" si="30"/>
        <v>5</v>
      </c>
      <c r="BC41">
        <f t="shared" ca="1" si="30"/>
        <v>5</v>
      </c>
      <c r="BD41">
        <f t="shared" ca="1" si="30"/>
        <v>5</v>
      </c>
      <c r="BF41">
        <f t="shared" ca="1" si="13"/>
        <v>25</v>
      </c>
      <c r="BI41" s="45">
        <f t="shared" ca="1" si="8"/>
        <v>187.78164516772085</v>
      </c>
      <c r="BJ41" s="45">
        <f t="shared" ca="1" si="14"/>
        <v>89170.155278819671</v>
      </c>
      <c r="BK41" s="45">
        <f t="shared" ca="1" si="15"/>
        <v>8.3482512367351047E-2</v>
      </c>
      <c r="BL41" s="58">
        <f t="shared" ca="1" si="16"/>
        <v>10829.844721180329</v>
      </c>
    </row>
    <row r="42" spans="1:64" x14ac:dyDescent="0.25">
      <c r="A42">
        <f t="shared" si="17"/>
        <v>39</v>
      </c>
      <c r="B42" t="str">
        <f ca="1">CalcoliPAC!C42</f>
        <v>01/04/2010</v>
      </c>
      <c r="C42" s="3"/>
      <c r="E42">
        <f ca="1">CalcoliPAC!F42</f>
        <v>72.5729302880288</v>
      </c>
      <c r="F42" s="5">
        <v>0</v>
      </c>
      <c r="G42">
        <v>0</v>
      </c>
      <c r="H42">
        <f t="shared" ca="1" si="18"/>
        <v>216</v>
      </c>
      <c r="I42" s="3">
        <f t="shared" ca="1" si="19"/>
        <v>15298.285912878615</v>
      </c>
      <c r="K42">
        <f ca="1">CalcoliPAC!P42</f>
        <v>73.478851805922005</v>
      </c>
      <c r="L42" s="5">
        <v>0</v>
      </c>
      <c r="M42">
        <v>0</v>
      </c>
      <c r="N42">
        <f t="shared" ca="1" si="20"/>
        <v>228</v>
      </c>
      <c r="O42" s="3">
        <f t="shared" ca="1" si="21"/>
        <v>17011.742589819667</v>
      </c>
      <c r="Q42">
        <f ca="1">CalcoliPAC!X42</f>
        <v>34.670798752154099</v>
      </c>
      <c r="R42" s="5">
        <v>0</v>
      </c>
      <c r="S42">
        <v>0</v>
      </c>
      <c r="T42">
        <f t="shared" ca="1" si="22"/>
        <v>677</v>
      </c>
      <c r="U42" s="3">
        <f t="shared" ca="1" si="23"/>
        <v>23537.834999154373</v>
      </c>
      <c r="W42">
        <f ca="1">CalcoliPAC!AF42</f>
        <v>26.986376139860099</v>
      </c>
      <c r="X42" s="5">
        <v>0</v>
      </c>
      <c r="Y42">
        <v>0</v>
      </c>
      <c r="Z42">
        <f t="shared" ca="1" si="24"/>
        <v>672</v>
      </c>
      <c r="AA42" s="3">
        <f t="shared" ca="1" si="25"/>
        <v>18182.571801065751</v>
      </c>
      <c r="AC42">
        <f ca="1">CalcoliPAC!AN42</f>
        <v>21.140688767317101</v>
      </c>
      <c r="AD42" s="5">
        <v>0</v>
      </c>
      <c r="AE42">
        <v>0</v>
      </c>
      <c r="AF42">
        <f t="shared" ca="1" si="26"/>
        <v>707</v>
      </c>
      <c r="AG42" s="3">
        <f t="shared" ca="1" si="27"/>
        <v>14343.82873562729</v>
      </c>
      <c r="AJ42" s="3">
        <f t="shared" ca="1" si="9"/>
        <v>0</v>
      </c>
      <c r="AK42" s="5">
        <f t="shared" ca="1" si="28"/>
        <v>100862.21835483228</v>
      </c>
      <c r="AL42" s="5">
        <f t="shared" ca="1" si="10"/>
        <v>88374.264038545691</v>
      </c>
      <c r="AM42" s="5">
        <f t="shared" ca="1" si="29"/>
        <v>-12487.954316286588</v>
      </c>
      <c r="AP42" s="5">
        <f t="shared" ca="1" si="11"/>
        <v>0</v>
      </c>
      <c r="AQ42" s="5">
        <f t="shared" ca="1" si="12"/>
        <v>0</v>
      </c>
      <c r="AR42" s="19">
        <f t="shared" ca="1" si="1"/>
        <v>40269</v>
      </c>
      <c r="AT42">
        <f t="shared" ca="1" si="2"/>
        <v>0</v>
      </c>
      <c r="AU42">
        <f t="shared" ca="1" si="3"/>
        <v>0</v>
      </c>
      <c r="AV42">
        <f t="shared" ca="1" si="4"/>
        <v>0</v>
      </c>
      <c r="AW42">
        <f t="shared" ca="1" si="5"/>
        <v>0</v>
      </c>
      <c r="AX42">
        <f t="shared" ca="1" si="6"/>
        <v>0</v>
      </c>
      <c r="AZ42">
        <f t="shared" ca="1" si="30"/>
        <v>5</v>
      </c>
      <c r="BA42">
        <f t="shared" ca="1" si="30"/>
        <v>5</v>
      </c>
      <c r="BB42">
        <f t="shared" ca="1" si="30"/>
        <v>5</v>
      </c>
      <c r="BC42">
        <f t="shared" ca="1" si="30"/>
        <v>5</v>
      </c>
      <c r="BD42">
        <f t="shared" ca="1" si="30"/>
        <v>5</v>
      </c>
      <c r="BF42">
        <f t="shared" ca="1" si="13"/>
        <v>25</v>
      </c>
      <c r="BI42" s="45">
        <f t="shared" ca="1" si="8"/>
        <v>187.78164516772085</v>
      </c>
      <c r="BJ42" s="45">
        <f t="shared" ca="1" si="14"/>
        <v>88562.045683713412</v>
      </c>
      <c r="BK42" s="45">
        <f t="shared" ca="1" si="15"/>
        <v>-6.8196538763984904E-3</v>
      </c>
      <c r="BL42" s="58">
        <f t="shared" ca="1" si="16"/>
        <v>11437.954316286588</v>
      </c>
    </row>
    <row r="43" spans="1:64" x14ac:dyDescent="0.25">
      <c r="A43">
        <f t="shared" si="17"/>
        <v>40</v>
      </c>
      <c r="B43" t="str">
        <f ca="1">CalcoliPAC!C43</f>
        <v>30/04/2010</v>
      </c>
      <c r="C43" s="3"/>
      <c r="E43">
        <f ca="1">CalcoliPAC!F43</f>
        <v>70.825397744808399</v>
      </c>
      <c r="F43" s="5">
        <v>0</v>
      </c>
      <c r="G43">
        <v>0</v>
      </c>
      <c r="H43">
        <f t="shared" ca="1" si="18"/>
        <v>216</v>
      </c>
      <c r="I43" s="3">
        <f t="shared" ca="1" si="19"/>
        <v>14608.981530445328</v>
      </c>
      <c r="K43">
        <f ca="1">CalcoliPAC!P43</f>
        <v>74.612906095700296</v>
      </c>
      <c r="L43" s="5">
        <v>0</v>
      </c>
      <c r="M43">
        <v>0</v>
      </c>
      <c r="N43">
        <f t="shared" ca="1" si="20"/>
        <v>228</v>
      </c>
      <c r="O43" s="3">
        <f t="shared" ca="1" si="21"/>
        <v>16618.189472691967</v>
      </c>
      <c r="Q43">
        <f ca="1">CalcoliPAC!X43</f>
        <v>34.767850811158603</v>
      </c>
      <c r="R43" s="5">
        <v>0</v>
      </c>
      <c r="S43">
        <v>0</v>
      </c>
      <c r="T43">
        <f t="shared" ca="1" si="22"/>
        <v>677</v>
      </c>
      <c r="U43" s="3">
        <f t="shared" ca="1" si="23"/>
        <v>21151.365292489976</v>
      </c>
      <c r="W43">
        <f ca="1">CalcoliPAC!AF43</f>
        <v>27.0573985134907</v>
      </c>
      <c r="X43" s="5">
        <v>0</v>
      </c>
      <c r="Y43">
        <v>0</v>
      </c>
      <c r="Z43">
        <f t="shared" ca="1" si="24"/>
        <v>672</v>
      </c>
      <c r="AA43" s="3">
        <f t="shared" ca="1" si="25"/>
        <v>17647.249791273382</v>
      </c>
      <c r="AC43">
        <f ca="1">CalcoliPAC!AN43</f>
        <v>20.288300899048501</v>
      </c>
      <c r="AD43" s="5">
        <v>0</v>
      </c>
      <c r="AE43">
        <v>0</v>
      </c>
      <c r="AF43">
        <f t="shared" ca="1" si="26"/>
        <v>707</v>
      </c>
      <c r="AG43" s="3">
        <f t="shared" ca="1" si="27"/>
        <v>13674.13197185492</v>
      </c>
      <c r="AJ43" s="3">
        <f t="shared" ca="1" si="9"/>
        <v>0</v>
      </c>
      <c r="AK43" s="5">
        <f t="shared" ca="1" si="28"/>
        <v>100887.21835483228</v>
      </c>
      <c r="AL43" s="5">
        <f t="shared" ca="1" si="10"/>
        <v>83699.918058755575</v>
      </c>
      <c r="AM43" s="5">
        <f t="shared" ca="1" si="29"/>
        <v>-17187.300296076704</v>
      </c>
      <c r="AP43" s="5">
        <f t="shared" ca="1" si="11"/>
        <v>0</v>
      </c>
      <c r="AQ43" s="5">
        <f t="shared" ca="1" si="12"/>
        <v>0</v>
      </c>
      <c r="AR43" s="19">
        <f t="shared" ca="1" si="1"/>
        <v>40298</v>
      </c>
      <c r="AT43">
        <f t="shared" ca="1" si="2"/>
        <v>0</v>
      </c>
      <c r="AU43">
        <f t="shared" ca="1" si="3"/>
        <v>0</v>
      </c>
      <c r="AV43">
        <f t="shared" ca="1" si="4"/>
        <v>0</v>
      </c>
      <c r="AW43">
        <f t="shared" ca="1" si="5"/>
        <v>0</v>
      </c>
      <c r="AX43">
        <f t="shared" ca="1" si="6"/>
        <v>0</v>
      </c>
      <c r="AZ43">
        <f t="shared" ca="1" si="30"/>
        <v>5</v>
      </c>
      <c r="BA43">
        <f t="shared" ca="1" si="30"/>
        <v>5</v>
      </c>
      <c r="BB43">
        <f t="shared" ca="1" si="30"/>
        <v>5</v>
      </c>
      <c r="BC43">
        <f t="shared" ca="1" si="30"/>
        <v>5</v>
      </c>
      <c r="BD43">
        <f t="shared" ca="1" si="30"/>
        <v>5</v>
      </c>
      <c r="BF43">
        <f t="shared" ca="1" si="13"/>
        <v>25</v>
      </c>
      <c r="BI43" s="45">
        <f t="shared" ca="1" si="8"/>
        <v>187.78164516772085</v>
      </c>
      <c r="BJ43" s="45">
        <f t="shared" ca="1" si="14"/>
        <v>83887.699703923296</v>
      </c>
      <c r="BK43" s="45">
        <f t="shared" ca="1" si="15"/>
        <v>-5.2780465307721847E-2</v>
      </c>
      <c r="BL43" s="58">
        <f t="shared" ca="1" si="16"/>
        <v>16112.300296076704</v>
      </c>
    </row>
    <row r="44" spans="1:64" x14ac:dyDescent="0.25">
      <c r="A44">
        <f t="shared" si="17"/>
        <v>41</v>
      </c>
      <c r="B44" t="str">
        <f ca="1">CalcoliPAC!C44</f>
        <v>01/06/2010</v>
      </c>
      <c r="C44" s="3"/>
      <c r="E44">
        <f ca="1">CalcoliPAC!F44</f>
        <v>67.634173752061699</v>
      </c>
      <c r="F44" s="5">
        <v>0</v>
      </c>
      <c r="G44">
        <v>0</v>
      </c>
      <c r="H44">
        <f t="shared" ca="1" si="18"/>
        <v>216</v>
      </c>
      <c r="I44" s="3">
        <f t="shared" ca="1" si="19"/>
        <v>14149.607324073091</v>
      </c>
      <c r="K44">
        <f ca="1">CalcoliPAC!P44</f>
        <v>72.886795932859499</v>
      </c>
      <c r="L44" s="5">
        <v>0</v>
      </c>
      <c r="M44">
        <v>0</v>
      </c>
      <c r="N44">
        <f t="shared" ca="1" si="20"/>
        <v>228</v>
      </c>
      <c r="O44" s="3">
        <f t="shared" ca="1" si="21"/>
        <v>15754.213822440213</v>
      </c>
      <c r="Q44">
        <f ca="1">CalcoliPAC!X44</f>
        <v>31.242784774726701</v>
      </c>
      <c r="R44" s="5">
        <v>0</v>
      </c>
      <c r="S44">
        <v>0</v>
      </c>
      <c r="T44">
        <f t="shared" ca="1" si="22"/>
        <v>677</v>
      </c>
      <c r="U44" s="3">
        <f t="shared" ca="1" si="23"/>
        <v>21690.246163683696</v>
      </c>
      <c r="W44">
        <f ca="1">CalcoliPAC!AF44</f>
        <v>26.260788379871101</v>
      </c>
      <c r="X44" s="5">
        <v>0</v>
      </c>
      <c r="Y44">
        <v>0</v>
      </c>
      <c r="Z44">
        <f t="shared" ca="1" si="24"/>
        <v>672</v>
      </c>
      <c r="AA44" s="3">
        <f t="shared" ca="1" si="25"/>
        <v>17335.173423119326</v>
      </c>
      <c r="AC44">
        <f ca="1">CalcoliPAC!AN44</f>
        <v>19.341063609412899</v>
      </c>
      <c r="AD44" s="5">
        <v>0</v>
      </c>
      <c r="AE44">
        <v>0</v>
      </c>
      <c r="AF44">
        <f t="shared" ca="1" si="26"/>
        <v>707</v>
      </c>
      <c r="AG44" s="3">
        <f t="shared" ca="1" si="27"/>
        <v>13117.840018850929</v>
      </c>
      <c r="AJ44" s="3">
        <f t="shared" ca="1" si="9"/>
        <v>0</v>
      </c>
      <c r="AK44" s="5">
        <f t="shared" ca="1" si="28"/>
        <v>100912.21835483228</v>
      </c>
      <c r="AL44" s="5">
        <f t="shared" ca="1" si="10"/>
        <v>82047.080752167254</v>
      </c>
      <c r="AM44" s="5">
        <f t="shared" ca="1" si="29"/>
        <v>-18865.137602665025</v>
      </c>
      <c r="AP44" s="5">
        <f t="shared" ca="1" si="11"/>
        <v>0</v>
      </c>
      <c r="AQ44" s="5">
        <f t="shared" ca="1" si="12"/>
        <v>0</v>
      </c>
      <c r="AR44" s="19">
        <f t="shared" ca="1" si="1"/>
        <v>40330</v>
      </c>
      <c r="AT44">
        <f t="shared" ca="1" si="2"/>
        <v>0</v>
      </c>
      <c r="AU44">
        <f t="shared" ca="1" si="3"/>
        <v>0</v>
      </c>
      <c r="AV44">
        <f t="shared" ca="1" si="4"/>
        <v>0</v>
      </c>
      <c r="AW44">
        <f t="shared" ca="1" si="5"/>
        <v>0</v>
      </c>
      <c r="AX44">
        <f t="shared" ca="1" si="6"/>
        <v>0</v>
      </c>
      <c r="AZ44">
        <f t="shared" ca="1" si="30"/>
        <v>5</v>
      </c>
      <c r="BA44">
        <f t="shared" ca="1" si="30"/>
        <v>5</v>
      </c>
      <c r="BB44">
        <f t="shared" ca="1" si="30"/>
        <v>5</v>
      </c>
      <c r="BC44">
        <f t="shared" ca="1" si="30"/>
        <v>5</v>
      </c>
      <c r="BD44">
        <f t="shared" ca="1" si="30"/>
        <v>5</v>
      </c>
      <c r="BF44">
        <f t="shared" ca="1" si="13"/>
        <v>25</v>
      </c>
      <c r="BI44" s="45">
        <f t="shared" ca="1" si="8"/>
        <v>187.78164516772085</v>
      </c>
      <c r="BJ44" s="45">
        <f t="shared" ca="1" si="14"/>
        <v>82234.862397334975</v>
      </c>
      <c r="BK44" s="45">
        <f t="shared" ca="1" si="15"/>
        <v>-1.9702975673691281E-2</v>
      </c>
      <c r="BL44" s="58">
        <f t="shared" ca="1" si="16"/>
        <v>17765.137602665025</v>
      </c>
    </row>
    <row r="45" spans="1:64" x14ac:dyDescent="0.25">
      <c r="A45">
        <f t="shared" si="17"/>
        <v>42</v>
      </c>
      <c r="B45" t="str">
        <f ca="1">CalcoliPAC!C45</f>
        <v>01/07/2010</v>
      </c>
      <c r="C45" s="3"/>
      <c r="E45">
        <f ca="1">CalcoliPAC!F45</f>
        <v>65.507441315153201</v>
      </c>
      <c r="F45" s="5">
        <v>0</v>
      </c>
      <c r="G45">
        <v>0</v>
      </c>
      <c r="H45">
        <f t="shared" ca="1" si="18"/>
        <v>216</v>
      </c>
      <c r="I45" s="3">
        <f t="shared" ca="1" si="19"/>
        <v>15198.156652043621</v>
      </c>
      <c r="K45">
        <f ca="1">CalcoliPAC!P45</f>
        <v>69.097429045790406</v>
      </c>
      <c r="L45" s="5">
        <v>0</v>
      </c>
      <c r="M45">
        <v>0</v>
      </c>
      <c r="N45">
        <f t="shared" ca="1" si="20"/>
        <v>228</v>
      </c>
      <c r="O45" s="3">
        <f t="shared" ca="1" si="21"/>
        <v>16152.976403352455</v>
      </c>
      <c r="Q45">
        <f ca="1">CalcoliPAC!X45</f>
        <v>32.0387683363127</v>
      </c>
      <c r="R45" s="5">
        <v>0</v>
      </c>
      <c r="S45">
        <v>0</v>
      </c>
      <c r="T45">
        <f t="shared" ca="1" si="22"/>
        <v>677</v>
      </c>
      <c r="U45" s="3">
        <f t="shared" ca="1" si="23"/>
        <v>23262.758299697289</v>
      </c>
      <c r="W45">
        <f ca="1">CalcoliPAC!AF45</f>
        <v>25.796389022499</v>
      </c>
      <c r="X45" s="5">
        <v>0</v>
      </c>
      <c r="Y45">
        <v>0</v>
      </c>
      <c r="Z45">
        <f t="shared" ca="1" si="24"/>
        <v>672</v>
      </c>
      <c r="AA45" s="3">
        <f t="shared" ca="1" si="25"/>
        <v>18486.401457035972</v>
      </c>
      <c r="AC45">
        <f ca="1">CalcoliPAC!AN45</f>
        <v>18.554229163862701</v>
      </c>
      <c r="AD45" s="5">
        <v>0</v>
      </c>
      <c r="AE45">
        <v>0</v>
      </c>
      <c r="AF45">
        <f t="shared" ca="1" si="26"/>
        <v>707</v>
      </c>
      <c r="AG45" s="3">
        <f t="shared" ca="1" si="27"/>
        <v>13460.652029703118</v>
      </c>
      <c r="AJ45" s="3">
        <f t="shared" ca="1" si="9"/>
        <v>0</v>
      </c>
      <c r="AK45" s="5">
        <f t="shared" ca="1" si="28"/>
        <v>100937.21835483228</v>
      </c>
      <c r="AL45" s="5">
        <f t="shared" ca="1" si="10"/>
        <v>86560.944841832446</v>
      </c>
      <c r="AM45" s="5">
        <f t="shared" ca="1" si="29"/>
        <v>-14376.273512999833</v>
      </c>
      <c r="AP45" s="5">
        <f t="shared" ca="1" si="11"/>
        <v>0</v>
      </c>
      <c r="AQ45" s="5">
        <f t="shared" ca="1" si="12"/>
        <v>0</v>
      </c>
      <c r="AR45" s="19">
        <f t="shared" ca="1" si="1"/>
        <v>40360</v>
      </c>
      <c r="AT45">
        <f t="shared" ca="1" si="2"/>
        <v>0</v>
      </c>
      <c r="AU45">
        <f t="shared" ca="1" si="3"/>
        <v>0</v>
      </c>
      <c r="AV45">
        <f t="shared" ca="1" si="4"/>
        <v>0</v>
      </c>
      <c r="AW45">
        <f t="shared" ca="1" si="5"/>
        <v>0</v>
      </c>
      <c r="AX45">
        <f t="shared" ca="1" si="6"/>
        <v>0</v>
      </c>
      <c r="AZ45">
        <f t="shared" ca="1" si="30"/>
        <v>5</v>
      </c>
      <c r="BA45">
        <f t="shared" ca="1" si="30"/>
        <v>5</v>
      </c>
      <c r="BB45">
        <f t="shared" ca="1" si="30"/>
        <v>5</v>
      </c>
      <c r="BC45">
        <f t="shared" ca="1" si="30"/>
        <v>5</v>
      </c>
      <c r="BD45">
        <f t="shared" ca="1" si="30"/>
        <v>5</v>
      </c>
      <c r="BF45">
        <f t="shared" ca="1" si="13"/>
        <v>25</v>
      </c>
      <c r="BI45" s="45">
        <f t="shared" ca="1" si="8"/>
        <v>187.78164516772085</v>
      </c>
      <c r="BJ45" s="45">
        <f t="shared" ca="1" si="14"/>
        <v>86748.726487000167</v>
      </c>
      <c r="BK45" s="45">
        <f t="shared" ca="1" si="15"/>
        <v>5.4889908708736002E-2</v>
      </c>
      <c r="BL45" s="58">
        <f t="shared" ca="1" si="16"/>
        <v>13251.273512999833</v>
      </c>
    </row>
    <row r="46" spans="1:64" x14ac:dyDescent="0.25">
      <c r="A46">
        <f t="shared" si="17"/>
        <v>43</v>
      </c>
      <c r="B46" t="str">
        <f ca="1">CalcoliPAC!C46</f>
        <v>30/07/2010</v>
      </c>
      <c r="C46" s="3"/>
      <c r="E46">
        <f ca="1">CalcoliPAC!F46</f>
        <v>70.3618363520538</v>
      </c>
      <c r="F46" s="5">
        <v>0</v>
      </c>
      <c r="G46">
        <v>0</v>
      </c>
      <c r="H46">
        <f t="shared" ca="1" si="18"/>
        <v>216</v>
      </c>
      <c r="I46" s="3">
        <f t="shared" ca="1" si="19"/>
        <v>15405.539723496771</v>
      </c>
      <c r="K46">
        <f ca="1">CalcoliPAC!P46</f>
        <v>70.846387734001993</v>
      </c>
      <c r="L46" s="5">
        <v>0</v>
      </c>
      <c r="M46">
        <v>0</v>
      </c>
      <c r="N46">
        <f t="shared" ca="1" si="20"/>
        <v>228</v>
      </c>
      <c r="O46" s="3">
        <f t="shared" ca="1" si="21"/>
        <v>16141.861555048792</v>
      </c>
      <c r="Q46">
        <f ca="1">CalcoliPAC!X46</f>
        <v>34.361533677544003</v>
      </c>
      <c r="R46" s="5">
        <v>0</v>
      </c>
      <c r="S46">
        <v>0</v>
      </c>
      <c r="T46">
        <f t="shared" ca="1" si="22"/>
        <v>677</v>
      </c>
      <c r="U46" s="3">
        <f t="shared" ca="1" si="23"/>
        <v>23257.931545586904</v>
      </c>
      <c r="W46">
        <f ca="1">CalcoliPAC!AF46</f>
        <v>27.5095259777321</v>
      </c>
      <c r="X46" s="5">
        <v>0</v>
      </c>
      <c r="Y46">
        <v>0</v>
      </c>
      <c r="Z46">
        <f t="shared" ca="1" si="24"/>
        <v>672</v>
      </c>
      <c r="AA46" s="3">
        <f t="shared" ca="1" si="25"/>
        <v>18449.128915354639</v>
      </c>
      <c r="AC46">
        <f ca="1">CalcoliPAC!AN46</f>
        <v>19.039111781758301</v>
      </c>
      <c r="AD46" s="5">
        <v>0</v>
      </c>
      <c r="AE46">
        <v>0</v>
      </c>
      <c r="AF46">
        <f t="shared" ca="1" si="26"/>
        <v>707</v>
      </c>
      <c r="AG46" s="3">
        <f t="shared" ca="1" si="27"/>
        <v>13075.25340214887</v>
      </c>
      <c r="AJ46" s="3">
        <f t="shared" ca="1" si="9"/>
        <v>0</v>
      </c>
      <c r="AK46" s="5">
        <f t="shared" ca="1" si="28"/>
        <v>100962.21835483228</v>
      </c>
      <c r="AL46" s="5">
        <f t="shared" ca="1" si="10"/>
        <v>86329.71514163597</v>
      </c>
      <c r="AM46" s="5">
        <f t="shared" ca="1" si="29"/>
        <v>-14632.503213196309</v>
      </c>
      <c r="AP46" s="5">
        <f t="shared" ca="1" si="11"/>
        <v>0</v>
      </c>
      <c r="AQ46" s="5">
        <f t="shared" ca="1" si="12"/>
        <v>0</v>
      </c>
      <c r="AR46" s="19">
        <f t="shared" ca="1" si="1"/>
        <v>40389</v>
      </c>
      <c r="AT46">
        <f t="shared" ca="1" si="2"/>
        <v>0</v>
      </c>
      <c r="AU46">
        <f t="shared" ca="1" si="3"/>
        <v>0</v>
      </c>
      <c r="AV46">
        <f t="shared" ca="1" si="4"/>
        <v>0</v>
      </c>
      <c r="AW46">
        <f t="shared" ca="1" si="5"/>
        <v>0</v>
      </c>
      <c r="AX46">
        <f t="shared" ca="1" si="6"/>
        <v>0</v>
      </c>
      <c r="AZ46">
        <f t="shared" ca="1" si="30"/>
        <v>5</v>
      </c>
      <c r="BA46">
        <f t="shared" ca="1" si="30"/>
        <v>5</v>
      </c>
      <c r="BB46">
        <f t="shared" ca="1" si="30"/>
        <v>5</v>
      </c>
      <c r="BC46">
        <f t="shared" ca="1" si="30"/>
        <v>5</v>
      </c>
      <c r="BD46">
        <f t="shared" ca="1" si="30"/>
        <v>5</v>
      </c>
      <c r="BF46">
        <f t="shared" ca="1" si="13"/>
        <v>25</v>
      </c>
      <c r="BI46" s="45">
        <f t="shared" ca="1" si="8"/>
        <v>187.78164516772085</v>
      </c>
      <c r="BJ46" s="45">
        <f t="shared" ca="1" si="14"/>
        <v>86517.496786803691</v>
      </c>
      <c r="BK46" s="45">
        <f t="shared" ca="1" si="15"/>
        <v>-2.6655111787852181E-3</v>
      </c>
      <c r="BL46" s="58">
        <f t="shared" ca="1" si="16"/>
        <v>13482.503213196309</v>
      </c>
    </row>
    <row r="47" spans="1:64" x14ac:dyDescent="0.25">
      <c r="A47">
        <f t="shared" si="17"/>
        <v>44</v>
      </c>
      <c r="B47" t="str">
        <f ca="1">CalcoliPAC!C47</f>
        <v>01/09/2010</v>
      </c>
      <c r="C47" s="3"/>
      <c r="E47">
        <f ca="1">CalcoliPAC!F47</f>
        <v>71.321943164336901</v>
      </c>
      <c r="F47" s="5">
        <v>0</v>
      </c>
      <c r="G47">
        <v>0</v>
      </c>
      <c r="H47">
        <f t="shared" ca="1" si="18"/>
        <v>216</v>
      </c>
      <c r="I47" s="3">
        <f t="shared" ca="1" si="19"/>
        <v>15440.63743020816</v>
      </c>
      <c r="K47">
        <f ca="1">CalcoliPAC!P47</f>
        <v>70.797638399336805</v>
      </c>
      <c r="L47" s="5">
        <v>0</v>
      </c>
      <c r="M47">
        <v>0</v>
      </c>
      <c r="N47">
        <f t="shared" ca="1" si="20"/>
        <v>228</v>
      </c>
      <c r="O47" s="3">
        <f t="shared" ca="1" si="21"/>
        <v>16008.345233944436</v>
      </c>
      <c r="Q47">
        <f ca="1">CalcoliPAC!X47</f>
        <v>34.354404055519801</v>
      </c>
      <c r="R47" s="5">
        <v>0</v>
      </c>
      <c r="S47">
        <v>0</v>
      </c>
      <c r="T47">
        <f t="shared" ca="1" si="22"/>
        <v>677</v>
      </c>
      <c r="U47" s="3">
        <f t="shared" ca="1" si="23"/>
        <v>25589.543160839417</v>
      </c>
      <c r="W47">
        <f ca="1">CalcoliPAC!AF47</f>
        <v>27.454060885944401</v>
      </c>
      <c r="X47" s="5">
        <v>0</v>
      </c>
      <c r="Y47">
        <v>0</v>
      </c>
      <c r="Z47">
        <f t="shared" ca="1" si="24"/>
        <v>672</v>
      </c>
      <c r="AA47" s="3">
        <f t="shared" ca="1" si="25"/>
        <v>19115.654033138275</v>
      </c>
      <c r="AC47">
        <f ca="1">CalcoliPAC!AN47</f>
        <v>18.493993496674499</v>
      </c>
      <c r="AD47" s="5">
        <v>0</v>
      </c>
      <c r="AE47">
        <v>0</v>
      </c>
      <c r="AF47">
        <f t="shared" ca="1" si="26"/>
        <v>707</v>
      </c>
      <c r="AG47" s="3">
        <f t="shared" ca="1" si="27"/>
        <v>13807.049435799876</v>
      </c>
      <c r="AJ47" s="3">
        <f t="shared" ca="1" si="9"/>
        <v>0</v>
      </c>
      <c r="AK47" s="5">
        <f t="shared" ca="1" si="28"/>
        <v>100987.21835483228</v>
      </c>
      <c r="AL47" s="5">
        <f t="shared" ca="1" si="10"/>
        <v>89961.22929393017</v>
      </c>
      <c r="AM47" s="5">
        <f t="shared" ca="1" si="29"/>
        <v>-11025.989060902109</v>
      </c>
      <c r="AP47" s="5">
        <f t="shared" ca="1" si="11"/>
        <v>0</v>
      </c>
      <c r="AQ47" s="5">
        <f t="shared" ca="1" si="12"/>
        <v>0</v>
      </c>
      <c r="AR47" s="19">
        <f t="shared" ca="1" si="1"/>
        <v>40422</v>
      </c>
      <c r="AT47">
        <f t="shared" ca="1" si="2"/>
        <v>0</v>
      </c>
      <c r="AU47">
        <f t="shared" ca="1" si="3"/>
        <v>0</v>
      </c>
      <c r="AV47">
        <f t="shared" ca="1" si="4"/>
        <v>0</v>
      </c>
      <c r="AW47">
        <f t="shared" ca="1" si="5"/>
        <v>0</v>
      </c>
      <c r="AX47">
        <f t="shared" ca="1" si="6"/>
        <v>0</v>
      </c>
      <c r="AZ47">
        <f t="shared" ca="1" si="30"/>
        <v>5</v>
      </c>
      <c r="BA47">
        <f t="shared" ca="1" si="30"/>
        <v>5</v>
      </c>
      <c r="BB47">
        <f t="shared" ca="1" si="30"/>
        <v>5</v>
      </c>
      <c r="BC47">
        <f t="shared" ca="1" si="30"/>
        <v>5</v>
      </c>
      <c r="BD47">
        <f t="shared" ca="1" si="30"/>
        <v>5</v>
      </c>
      <c r="BF47">
        <f t="shared" ca="1" si="13"/>
        <v>25</v>
      </c>
      <c r="BI47" s="45">
        <f t="shared" ca="1" si="8"/>
        <v>187.78164516772085</v>
      </c>
      <c r="BJ47" s="45">
        <f t="shared" ca="1" si="14"/>
        <v>90149.010939097891</v>
      </c>
      <c r="BK47" s="45">
        <f t="shared" ca="1" si="15"/>
        <v>4.1974332212164844E-2</v>
      </c>
      <c r="BL47" s="58">
        <f t="shared" ca="1" si="16"/>
        <v>9850.9890609021095</v>
      </c>
    </row>
    <row r="48" spans="1:64" x14ac:dyDescent="0.25">
      <c r="A48">
        <f t="shared" si="17"/>
        <v>45</v>
      </c>
      <c r="B48" t="str">
        <f ca="1">CalcoliPAC!C48</f>
        <v>01/10/2010</v>
      </c>
      <c r="C48" s="3"/>
      <c r="E48">
        <f ca="1">CalcoliPAC!F48</f>
        <v>71.484432547259999</v>
      </c>
      <c r="F48" s="5">
        <v>0</v>
      </c>
      <c r="G48">
        <v>0</v>
      </c>
      <c r="H48">
        <f t="shared" ca="1" si="18"/>
        <v>216</v>
      </c>
      <c r="I48" s="3">
        <f t="shared" ca="1" si="19"/>
        <v>15877.507261563484</v>
      </c>
      <c r="K48">
        <f ca="1">CalcoliPAC!P48</f>
        <v>70.212040499756299</v>
      </c>
      <c r="L48" s="5">
        <v>0</v>
      </c>
      <c r="M48">
        <v>0</v>
      </c>
      <c r="N48">
        <f t="shared" ca="1" si="20"/>
        <v>228</v>
      </c>
      <c r="O48" s="3">
        <f t="shared" ca="1" si="21"/>
        <v>16407.053474386121</v>
      </c>
      <c r="Q48">
        <f ca="1">CalcoliPAC!X48</f>
        <v>37.798438937724399</v>
      </c>
      <c r="R48" s="5">
        <v>0</v>
      </c>
      <c r="S48">
        <v>0</v>
      </c>
      <c r="T48">
        <f t="shared" ca="1" si="22"/>
        <v>677</v>
      </c>
      <c r="U48" s="3">
        <f t="shared" ca="1" si="23"/>
        <v>26640.212728097249</v>
      </c>
      <c r="W48">
        <f ca="1">CalcoliPAC!AF48</f>
        <v>28.445913739789098</v>
      </c>
      <c r="X48" s="5">
        <v>0</v>
      </c>
      <c r="Y48">
        <v>0</v>
      </c>
      <c r="Z48">
        <f t="shared" ca="1" si="24"/>
        <v>672</v>
      </c>
      <c r="AA48" s="3">
        <f t="shared" ca="1" si="25"/>
        <v>19939.829525283025</v>
      </c>
      <c r="AC48">
        <f ca="1">CalcoliPAC!AN48</f>
        <v>19.529065680056402</v>
      </c>
      <c r="AD48" s="5">
        <v>0</v>
      </c>
      <c r="AE48">
        <v>0</v>
      </c>
      <c r="AF48">
        <f t="shared" ca="1" si="26"/>
        <v>707</v>
      </c>
      <c r="AG48" s="3">
        <f t="shared" ca="1" si="27"/>
        <v>13983.949804087382</v>
      </c>
      <c r="AJ48" s="3">
        <f t="shared" ca="1" si="9"/>
        <v>0</v>
      </c>
      <c r="AK48" s="5">
        <f t="shared" ca="1" si="28"/>
        <v>101012.21835483228</v>
      </c>
      <c r="AL48" s="5">
        <f t="shared" ca="1" si="10"/>
        <v>92848.552793417257</v>
      </c>
      <c r="AM48" s="5">
        <f t="shared" ca="1" si="29"/>
        <v>-8163.6655614150222</v>
      </c>
      <c r="AP48" s="5">
        <f t="shared" ca="1" si="11"/>
        <v>0</v>
      </c>
      <c r="AQ48" s="5">
        <f t="shared" ca="1" si="12"/>
        <v>0</v>
      </c>
      <c r="AR48" s="19">
        <f t="shared" ca="1" si="1"/>
        <v>40452</v>
      </c>
      <c r="AT48">
        <f t="shared" ca="1" si="2"/>
        <v>0</v>
      </c>
      <c r="AU48">
        <f t="shared" ca="1" si="3"/>
        <v>0</v>
      </c>
      <c r="AV48">
        <f t="shared" ca="1" si="4"/>
        <v>0</v>
      </c>
      <c r="AW48">
        <f t="shared" ca="1" si="5"/>
        <v>0</v>
      </c>
      <c r="AX48">
        <f t="shared" ca="1" si="6"/>
        <v>0</v>
      </c>
      <c r="AZ48">
        <f t="shared" ca="1" si="30"/>
        <v>5</v>
      </c>
      <c r="BA48">
        <f t="shared" ca="1" si="30"/>
        <v>5</v>
      </c>
      <c r="BB48">
        <f t="shared" ca="1" si="30"/>
        <v>5</v>
      </c>
      <c r="BC48">
        <f t="shared" ca="1" si="30"/>
        <v>5</v>
      </c>
      <c r="BD48">
        <f t="shared" ca="1" si="30"/>
        <v>5</v>
      </c>
      <c r="BF48">
        <f t="shared" ca="1" si="13"/>
        <v>25</v>
      </c>
      <c r="BI48" s="45">
        <f t="shared" ca="1" si="8"/>
        <v>187.78164516772085</v>
      </c>
      <c r="BJ48" s="45">
        <f t="shared" ca="1" si="14"/>
        <v>93036.334438584978</v>
      </c>
      <c r="BK48" s="45">
        <f t="shared" ca="1" si="15"/>
        <v>3.2028343621403499E-2</v>
      </c>
      <c r="BL48" s="58">
        <f t="shared" ca="1" si="16"/>
        <v>6963.6655614150222</v>
      </c>
    </row>
    <row r="49" spans="1:64" x14ac:dyDescent="0.25">
      <c r="A49">
        <f t="shared" si="17"/>
        <v>46</v>
      </c>
      <c r="B49" t="str">
        <f ca="1">CalcoliPAC!C49</f>
        <v>01/11/2010</v>
      </c>
      <c r="C49" s="3"/>
      <c r="E49">
        <f ca="1">CalcoliPAC!F49</f>
        <v>73.506978062793905</v>
      </c>
      <c r="F49" s="5">
        <v>0</v>
      </c>
      <c r="G49">
        <v>0</v>
      </c>
      <c r="H49">
        <f t="shared" ca="1" si="18"/>
        <v>216</v>
      </c>
      <c r="I49" s="3">
        <f t="shared" ca="1" si="19"/>
        <v>15954.648426530683</v>
      </c>
      <c r="K49">
        <f ca="1">CalcoliPAC!P49</f>
        <v>71.960760852570701</v>
      </c>
      <c r="L49" s="5">
        <v>0</v>
      </c>
      <c r="M49">
        <v>0</v>
      </c>
      <c r="N49">
        <f t="shared" ca="1" si="20"/>
        <v>228</v>
      </c>
      <c r="O49" s="3">
        <f t="shared" ca="1" si="21"/>
        <v>17811.149116927176</v>
      </c>
      <c r="Q49">
        <f ca="1">CalcoliPAC!X49</f>
        <v>39.350388076953102</v>
      </c>
      <c r="R49" s="5">
        <v>0</v>
      </c>
      <c r="S49">
        <v>0</v>
      </c>
      <c r="T49">
        <f t="shared" ca="1" si="22"/>
        <v>677</v>
      </c>
      <c r="U49" s="3">
        <f t="shared" ca="1" si="23"/>
        <v>26316.653934685899</v>
      </c>
      <c r="W49">
        <f ca="1">CalcoliPAC!AF49</f>
        <v>29.672365365004499</v>
      </c>
      <c r="X49" s="5">
        <v>0</v>
      </c>
      <c r="Y49">
        <v>0</v>
      </c>
      <c r="Z49">
        <f t="shared" ca="1" si="24"/>
        <v>672</v>
      </c>
      <c r="AA49" s="3">
        <f t="shared" ca="1" si="25"/>
        <v>20773.030038802877</v>
      </c>
      <c r="AC49">
        <f ca="1">CalcoliPAC!AN49</f>
        <v>19.779278365045801</v>
      </c>
      <c r="AD49" s="5">
        <v>0</v>
      </c>
      <c r="AE49">
        <v>0</v>
      </c>
      <c r="AF49">
        <f t="shared" ca="1" si="26"/>
        <v>707</v>
      </c>
      <c r="AG49" s="3">
        <f t="shared" ca="1" si="27"/>
        <v>14135.221497110655</v>
      </c>
      <c r="AJ49" s="3">
        <f t="shared" ca="1" si="9"/>
        <v>0</v>
      </c>
      <c r="AK49" s="5">
        <f t="shared" ca="1" si="28"/>
        <v>101037.21835483228</v>
      </c>
      <c r="AL49" s="5">
        <f t="shared" ca="1" si="10"/>
        <v>94990.703014057275</v>
      </c>
      <c r="AM49" s="5">
        <f t="shared" ca="1" si="29"/>
        <v>-6046.515340775004</v>
      </c>
      <c r="AP49" s="5">
        <f t="shared" ca="1" si="11"/>
        <v>0</v>
      </c>
      <c r="AQ49" s="5">
        <f t="shared" ca="1" si="12"/>
        <v>0</v>
      </c>
      <c r="AR49" s="19">
        <f t="shared" ca="1" si="1"/>
        <v>40483</v>
      </c>
      <c r="AT49">
        <f t="shared" ca="1" si="2"/>
        <v>0</v>
      </c>
      <c r="AU49">
        <f t="shared" ca="1" si="3"/>
        <v>0</v>
      </c>
      <c r="AV49">
        <f t="shared" ca="1" si="4"/>
        <v>0</v>
      </c>
      <c r="AW49">
        <f t="shared" ca="1" si="5"/>
        <v>0</v>
      </c>
      <c r="AX49">
        <f t="shared" ca="1" si="6"/>
        <v>0</v>
      </c>
      <c r="AZ49">
        <f t="shared" ca="1" si="30"/>
        <v>5</v>
      </c>
      <c r="BA49">
        <f t="shared" ca="1" si="30"/>
        <v>5</v>
      </c>
      <c r="BB49">
        <f t="shared" ca="1" si="30"/>
        <v>5</v>
      </c>
      <c r="BC49">
        <f t="shared" ca="1" si="30"/>
        <v>5</v>
      </c>
      <c r="BD49">
        <f t="shared" ca="1" si="30"/>
        <v>5</v>
      </c>
      <c r="BF49">
        <f t="shared" ca="1" si="13"/>
        <v>25</v>
      </c>
      <c r="BI49" s="45">
        <f t="shared" ca="1" si="8"/>
        <v>187.78164516772085</v>
      </c>
      <c r="BJ49" s="45">
        <f t="shared" ca="1" si="14"/>
        <v>95178.484659224996</v>
      </c>
      <c r="BK49" s="45">
        <f t="shared" ca="1" si="15"/>
        <v>2.3024877684256762E-2</v>
      </c>
      <c r="BL49" s="58">
        <f t="shared" ca="1" si="16"/>
        <v>4821.515340775004</v>
      </c>
    </row>
    <row r="50" spans="1:64" x14ac:dyDescent="0.25">
      <c r="A50">
        <f t="shared" si="17"/>
        <v>47</v>
      </c>
      <c r="B50" t="str">
        <f ca="1">CalcoliPAC!C50</f>
        <v>01/12/2010</v>
      </c>
      <c r="C50" s="3"/>
      <c r="E50">
        <f ca="1">CalcoliPAC!F50</f>
        <v>73.864113085790194</v>
      </c>
      <c r="F50" s="5">
        <v>0</v>
      </c>
      <c r="G50">
        <v>0</v>
      </c>
      <c r="H50">
        <f t="shared" ca="1" si="18"/>
        <v>216</v>
      </c>
      <c r="I50" s="3">
        <f t="shared" ca="1" si="19"/>
        <v>16516.095226076879</v>
      </c>
      <c r="K50">
        <f ca="1">CalcoliPAC!P50</f>
        <v>78.119075074242005</v>
      </c>
      <c r="L50" s="5">
        <v>0</v>
      </c>
      <c r="M50">
        <v>0</v>
      </c>
      <c r="N50">
        <f t="shared" ca="1" si="20"/>
        <v>228</v>
      </c>
      <c r="O50" s="3">
        <f t="shared" ca="1" si="21"/>
        <v>18288.757458070271</v>
      </c>
      <c r="Q50">
        <f ca="1">CalcoliPAC!X50</f>
        <v>38.8724578060353</v>
      </c>
      <c r="R50" s="5">
        <v>0</v>
      </c>
      <c r="S50">
        <v>0</v>
      </c>
      <c r="T50">
        <f t="shared" ca="1" si="22"/>
        <v>677</v>
      </c>
      <c r="U50" s="3">
        <f t="shared" ca="1" si="23"/>
        <v>27324.177745540412</v>
      </c>
      <c r="W50">
        <f ca="1">CalcoliPAC!AF50</f>
        <v>30.9122470815519</v>
      </c>
      <c r="X50" s="5">
        <v>0</v>
      </c>
      <c r="Y50">
        <v>0</v>
      </c>
      <c r="Z50">
        <f t="shared" ca="1" si="24"/>
        <v>672</v>
      </c>
      <c r="AA50" s="3">
        <f t="shared" ca="1" si="25"/>
        <v>21801.487219153289</v>
      </c>
      <c r="AC50">
        <f ca="1">CalcoliPAC!AN50</f>
        <v>19.993241155743501</v>
      </c>
      <c r="AD50" s="5">
        <v>0</v>
      </c>
      <c r="AE50">
        <v>0</v>
      </c>
      <c r="AF50">
        <f t="shared" ca="1" si="26"/>
        <v>707</v>
      </c>
      <c r="AG50" s="3">
        <f t="shared" ca="1" si="27"/>
        <v>15157.520877096578</v>
      </c>
      <c r="AJ50" s="3">
        <f t="shared" ca="1" si="9"/>
        <v>0</v>
      </c>
      <c r="AK50" s="5">
        <f t="shared" ca="1" si="28"/>
        <v>101062.21835483228</v>
      </c>
      <c r="AL50" s="5">
        <f t="shared" ca="1" si="10"/>
        <v>99088.038525937431</v>
      </c>
      <c r="AM50" s="5">
        <f t="shared" ca="1" si="29"/>
        <v>-1974.1798288948485</v>
      </c>
      <c r="AP50" s="5">
        <f t="shared" ca="1" si="11"/>
        <v>0</v>
      </c>
      <c r="AQ50" s="5">
        <f t="shared" ca="1" si="12"/>
        <v>0</v>
      </c>
      <c r="AR50" s="19">
        <f t="shared" ca="1" si="1"/>
        <v>40513</v>
      </c>
      <c r="AT50">
        <f t="shared" ca="1" si="2"/>
        <v>0</v>
      </c>
      <c r="AU50">
        <f t="shared" ca="1" si="3"/>
        <v>0</v>
      </c>
      <c r="AV50">
        <f t="shared" ca="1" si="4"/>
        <v>0</v>
      </c>
      <c r="AW50">
        <f t="shared" ca="1" si="5"/>
        <v>0</v>
      </c>
      <c r="AX50">
        <f t="shared" ca="1" si="6"/>
        <v>0</v>
      </c>
      <c r="AZ50">
        <f t="shared" ca="1" si="30"/>
        <v>5</v>
      </c>
      <c r="BA50">
        <f t="shared" ca="1" si="30"/>
        <v>5</v>
      </c>
      <c r="BB50">
        <f t="shared" ca="1" si="30"/>
        <v>5</v>
      </c>
      <c r="BC50">
        <f t="shared" ca="1" si="30"/>
        <v>5</v>
      </c>
      <c r="BD50">
        <f t="shared" ca="1" si="30"/>
        <v>5</v>
      </c>
      <c r="BF50">
        <f t="shared" ca="1" si="13"/>
        <v>25</v>
      </c>
      <c r="BI50" s="45">
        <f t="shared" ca="1" si="8"/>
        <v>187.78164516772085</v>
      </c>
      <c r="BJ50" s="45">
        <f t="shared" ca="1" si="14"/>
        <v>99275.820171105152</v>
      </c>
      <c r="BK50" s="45">
        <f t="shared" ca="1" si="15"/>
        <v>4.3048967700527685E-2</v>
      </c>
      <c r="BL50" s="58">
        <f t="shared" ca="1" si="16"/>
        <v>724.17982889484847</v>
      </c>
    </row>
    <row r="51" spans="1:64" x14ac:dyDescent="0.25">
      <c r="A51">
        <f t="shared" si="17"/>
        <v>48</v>
      </c>
      <c r="B51" t="str">
        <f ca="1">CalcoliPAC!C51</f>
        <v>31/12/2010</v>
      </c>
      <c r="C51" s="3"/>
      <c r="E51">
        <f ca="1">CalcoliPAC!F51</f>
        <v>76.463403824430003</v>
      </c>
      <c r="F51" s="5">
        <v>0</v>
      </c>
      <c r="G51">
        <v>0</v>
      </c>
      <c r="H51">
        <f t="shared" ca="1" si="18"/>
        <v>216</v>
      </c>
      <c r="I51" s="3">
        <f t="shared" ca="1" si="19"/>
        <v>16970.884486176277</v>
      </c>
      <c r="K51">
        <f ca="1">CalcoliPAC!P51</f>
        <v>80.213848500308202</v>
      </c>
      <c r="L51" s="5">
        <v>0</v>
      </c>
      <c r="M51">
        <v>0</v>
      </c>
      <c r="N51">
        <f t="shared" ca="1" si="20"/>
        <v>228</v>
      </c>
      <c r="O51" s="3">
        <f t="shared" ca="1" si="21"/>
        <v>18324.795013634342</v>
      </c>
      <c r="Q51">
        <f ca="1">CalcoliPAC!X51</f>
        <v>40.360676138168998</v>
      </c>
      <c r="R51" s="5">
        <v>0</v>
      </c>
      <c r="S51">
        <v>0</v>
      </c>
      <c r="T51">
        <f t="shared" ca="1" si="22"/>
        <v>677</v>
      </c>
      <c r="U51" s="3">
        <f t="shared" ca="1" si="23"/>
        <v>27543.855413505447</v>
      </c>
      <c r="W51">
        <f ca="1">CalcoliPAC!AF51</f>
        <v>32.442689314216203</v>
      </c>
      <c r="X51" s="5">
        <v>0</v>
      </c>
      <c r="Y51">
        <v>0</v>
      </c>
      <c r="Z51">
        <f t="shared" ca="1" si="24"/>
        <v>672</v>
      </c>
      <c r="AA51" s="3">
        <f t="shared" ca="1" si="25"/>
        <v>22019.998138140105</v>
      </c>
      <c r="AC51">
        <f ca="1">CalcoliPAC!AN51</f>
        <v>21.439209161381299</v>
      </c>
      <c r="AD51" s="5">
        <v>0</v>
      </c>
      <c r="AE51">
        <v>0</v>
      </c>
      <c r="AF51">
        <f t="shared" ca="1" si="26"/>
        <v>707</v>
      </c>
      <c r="AG51" s="3">
        <f t="shared" ca="1" si="27"/>
        <v>16188.849329668803</v>
      </c>
      <c r="AJ51" s="3">
        <f t="shared" ca="1" si="9"/>
        <v>0</v>
      </c>
      <c r="AK51" s="5">
        <f t="shared" ca="1" si="28"/>
        <v>101087.21835483228</v>
      </c>
      <c r="AL51" s="5">
        <f t="shared" ca="1" si="10"/>
        <v>101048.38238112497</v>
      </c>
      <c r="AM51" s="5">
        <f t="shared" ca="1" si="29"/>
        <v>-38.83597370730422</v>
      </c>
      <c r="AP51" s="5">
        <f t="shared" ca="1" si="11"/>
        <v>0</v>
      </c>
      <c r="AQ51" s="5">
        <f t="shared" ca="1" si="12"/>
        <v>0</v>
      </c>
      <c r="AR51" s="19">
        <f t="shared" ca="1" si="1"/>
        <v>40543</v>
      </c>
      <c r="AT51">
        <f t="shared" ca="1" si="2"/>
        <v>0</v>
      </c>
      <c r="AU51">
        <f t="shared" ca="1" si="3"/>
        <v>0</v>
      </c>
      <c r="AV51">
        <f t="shared" ca="1" si="4"/>
        <v>0</v>
      </c>
      <c r="AW51">
        <f t="shared" ca="1" si="5"/>
        <v>0</v>
      </c>
      <c r="AX51">
        <f t="shared" ca="1" si="6"/>
        <v>0</v>
      </c>
      <c r="AZ51">
        <f t="shared" ca="1" si="30"/>
        <v>5</v>
      </c>
      <c r="BA51">
        <f t="shared" ca="1" si="30"/>
        <v>5</v>
      </c>
      <c r="BB51">
        <f t="shared" ca="1" si="30"/>
        <v>5</v>
      </c>
      <c r="BC51">
        <f t="shared" ca="1" si="30"/>
        <v>5</v>
      </c>
      <c r="BD51">
        <f t="shared" ca="1" si="30"/>
        <v>5</v>
      </c>
      <c r="BF51">
        <f t="shared" ca="1" si="13"/>
        <v>25</v>
      </c>
      <c r="BI51" s="45">
        <f t="shared" ca="1" si="8"/>
        <v>187.78164516772085</v>
      </c>
      <c r="BJ51" s="45">
        <f t="shared" ca="1" si="14"/>
        <v>101236.1640262927</v>
      </c>
      <c r="BK51" s="45">
        <f t="shared" ca="1" si="15"/>
        <v>1.9746438274786726E-2</v>
      </c>
      <c r="BL51" s="58">
        <f t="shared" ca="1" si="16"/>
        <v>-1236.1640262926958</v>
      </c>
    </row>
    <row r="52" spans="1:64" x14ac:dyDescent="0.25">
      <c r="A52">
        <f t="shared" si="17"/>
        <v>49</v>
      </c>
      <c r="B52" t="str">
        <f ca="1">CalcoliPAC!C52</f>
        <v>01/02/2011</v>
      </c>
      <c r="C52" s="3"/>
      <c r="E52">
        <f ca="1">CalcoliPAC!F52</f>
        <v>78.568909658223504</v>
      </c>
      <c r="F52" s="5">
        <v>0</v>
      </c>
      <c r="G52">
        <v>0</v>
      </c>
      <c r="H52">
        <f t="shared" ca="1" si="18"/>
        <v>216</v>
      </c>
      <c r="I52" s="3">
        <f t="shared" ca="1" si="19"/>
        <v>17023.130874297705</v>
      </c>
      <c r="K52">
        <f ca="1">CalcoliPAC!P52</f>
        <v>80.371907954536596</v>
      </c>
      <c r="L52" s="5">
        <v>0</v>
      </c>
      <c r="M52">
        <v>0</v>
      </c>
      <c r="N52">
        <f t="shared" ca="1" si="20"/>
        <v>228</v>
      </c>
      <c r="O52" s="3">
        <f t="shared" ca="1" si="21"/>
        <v>18279.637339259923</v>
      </c>
      <c r="Q52">
        <f ca="1">CalcoliPAC!X52</f>
        <v>40.685163092327102</v>
      </c>
      <c r="R52" s="5">
        <v>0</v>
      </c>
      <c r="S52">
        <v>0</v>
      </c>
      <c r="T52">
        <f t="shared" ca="1" si="22"/>
        <v>677</v>
      </c>
      <c r="U52" s="3">
        <f t="shared" ca="1" si="23"/>
        <v>26639.753659836268</v>
      </c>
      <c r="W52">
        <f ca="1">CalcoliPAC!AF52</f>
        <v>32.7678543722323</v>
      </c>
      <c r="X52" s="5">
        <v>0</v>
      </c>
      <c r="Y52">
        <v>0</v>
      </c>
      <c r="Z52">
        <f t="shared" ca="1" si="24"/>
        <v>672</v>
      </c>
      <c r="AA52" s="3">
        <f t="shared" ca="1" si="25"/>
        <v>22145.426172433403</v>
      </c>
      <c r="AC52">
        <f ca="1">CalcoliPAC!AN52</f>
        <v>22.897948132487699</v>
      </c>
      <c r="AD52" s="5">
        <v>0</v>
      </c>
      <c r="AE52">
        <v>0</v>
      </c>
      <c r="AF52">
        <f t="shared" ca="1" si="26"/>
        <v>707</v>
      </c>
      <c r="AG52" s="3">
        <f t="shared" ca="1" si="27"/>
        <v>16177.875533756185</v>
      </c>
      <c r="AJ52" s="3">
        <f t="shared" ca="1" si="9"/>
        <v>0</v>
      </c>
      <c r="AK52" s="5">
        <f t="shared" ca="1" si="28"/>
        <v>101112.21835483228</v>
      </c>
      <c r="AL52" s="5">
        <f t="shared" ca="1" si="10"/>
        <v>100265.82357958349</v>
      </c>
      <c r="AM52" s="5">
        <f t="shared" ca="1" si="29"/>
        <v>-846.39477524878748</v>
      </c>
      <c r="AP52" s="5">
        <f t="shared" ca="1" si="11"/>
        <v>0</v>
      </c>
      <c r="AQ52" s="5">
        <f t="shared" ca="1" si="12"/>
        <v>0</v>
      </c>
      <c r="AR52" s="19">
        <f t="shared" ca="1" si="1"/>
        <v>40575</v>
      </c>
      <c r="AT52">
        <f t="shared" ca="1" si="2"/>
        <v>0</v>
      </c>
      <c r="AU52">
        <f t="shared" ca="1" si="3"/>
        <v>0</v>
      </c>
      <c r="AV52">
        <f t="shared" ca="1" si="4"/>
        <v>0</v>
      </c>
      <c r="AW52">
        <f t="shared" ca="1" si="5"/>
        <v>0</v>
      </c>
      <c r="AX52">
        <f t="shared" ca="1" si="6"/>
        <v>0</v>
      </c>
      <c r="AZ52">
        <f t="shared" ca="1" si="30"/>
        <v>5</v>
      </c>
      <c r="BA52">
        <f t="shared" ca="1" si="30"/>
        <v>5</v>
      </c>
      <c r="BB52">
        <f t="shared" ca="1" si="30"/>
        <v>5</v>
      </c>
      <c r="BC52">
        <f t="shared" ca="1" si="30"/>
        <v>5</v>
      </c>
      <c r="BD52">
        <f t="shared" ca="1" si="30"/>
        <v>5</v>
      </c>
      <c r="BF52">
        <f t="shared" ca="1" si="13"/>
        <v>25</v>
      </c>
      <c r="BI52" s="45">
        <f t="shared" ca="1" si="8"/>
        <v>187.78164516772085</v>
      </c>
      <c r="BJ52" s="45">
        <f t="shared" ca="1" si="14"/>
        <v>100453.60522475121</v>
      </c>
      <c r="BK52" s="45">
        <f t="shared" ca="1" si="15"/>
        <v>-7.730032138893006E-3</v>
      </c>
      <c r="BL52" s="58">
        <f t="shared" ca="1" si="16"/>
        <v>-453.60522475121252</v>
      </c>
    </row>
    <row r="53" spans="1:64" x14ac:dyDescent="0.25">
      <c r="A53">
        <f t="shared" si="17"/>
        <v>50</v>
      </c>
      <c r="B53" t="str">
        <f ca="1">CalcoliPAC!C53</f>
        <v>01/03/2011</v>
      </c>
      <c r="C53" s="3"/>
      <c r="E53">
        <f ca="1">CalcoliPAC!F53</f>
        <v>78.810791084711596</v>
      </c>
      <c r="F53" s="5">
        <v>0</v>
      </c>
      <c r="G53">
        <v>0</v>
      </c>
      <c r="H53">
        <f t="shared" ca="1" si="18"/>
        <v>216</v>
      </c>
      <c r="I53" s="3">
        <f t="shared" ca="1" si="19"/>
        <v>16788.494595910874</v>
      </c>
      <c r="K53">
        <f ca="1">CalcoliPAC!P53</f>
        <v>80.173847979210194</v>
      </c>
      <c r="L53" s="5">
        <v>0</v>
      </c>
      <c r="M53">
        <v>0</v>
      </c>
      <c r="N53">
        <f t="shared" ca="1" si="20"/>
        <v>228</v>
      </c>
      <c r="O53" s="3">
        <f t="shared" ca="1" si="21"/>
        <v>18267.79930424783</v>
      </c>
      <c r="Q53">
        <f ca="1">CalcoliPAC!X53</f>
        <v>39.349709984987101</v>
      </c>
      <c r="R53" s="5">
        <v>0</v>
      </c>
      <c r="S53">
        <v>0</v>
      </c>
      <c r="T53">
        <f t="shared" ca="1" si="22"/>
        <v>677</v>
      </c>
      <c r="U53" s="3">
        <f t="shared" ca="1" si="23"/>
        <v>28081.393910358591</v>
      </c>
      <c r="W53">
        <f ca="1">CalcoliPAC!AF53</f>
        <v>32.9545032327878</v>
      </c>
      <c r="X53" s="5">
        <v>0</v>
      </c>
      <c r="Y53">
        <v>0</v>
      </c>
      <c r="Z53">
        <f t="shared" ca="1" si="24"/>
        <v>672</v>
      </c>
      <c r="AA53" s="3">
        <f t="shared" ca="1" si="25"/>
        <v>22403.59448461586</v>
      </c>
      <c r="AC53">
        <f ca="1">CalcoliPAC!AN53</f>
        <v>22.882426497533501</v>
      </c>
      <c r="AD53" s="5">
        <v>0</v>
      </c>
      <c r="AE53">
        <v>0</v>
      </c>
      <c r="AF53">
        <f t="shared" ca="1" si="26"/>
        <v>707</v>
      </c>
      <c r="AG53" s="3">
        <f t="shared" ca="1" si="27"/>
        <v>15906.239357716675</v>
      </c>
      <c r="AJ53" s="3">
        <f t="shared" ca="1" si="9"/>
        <v>0</v>
      </c>
      <c r="AK53" s="5">
        <f t="shared" ca="1" si="28"/>
        <v>101137.21835483228</v>
      </c>
      <c r="AL53" s="5">
        <f t="shared" ca="1" si="10"/>
        <v>101447.52165284983</v>
      </c>
      <c r="AM53" s="5">
        <f t="shared" ca="1" si="29"/>
        <v>310.30329801754851</v>
      </c>
      <c r="AP53" s="5">
        <f t="shared" ca="1" si="11"/>
        <v>0</v>
      </c>
      <c r="AQ53" s="5">
        <f t="shared" ca="1" si="12"/>
        <v>0</v>
      </c>
      <c r="AR53" s="19">
        <f t="shared" ca="1" si="1"/>
        <v>40603</v>
      </c>
      <c r="AT53">
        <f t="shared" ca="1" si="2"/>
        <v>0</v>
      </c>
      <c r="AU53">
        <f t="shared" ca="1" si="3"/>
        <v>0</v>
      </c>
      <c r="AV53">
        <f t="shared" ca="1" si="4"/>
        <v>0</v>
      </c>
      <c r="AW53">
        <f t="shared" ca="1" si="5"/>
        <v>0</v>
      </c>
      <c r="AX53">
        <f t="shared" ca="1" si="6"/>
        <v>0</v>
      </c>
      <c r="AZ53">
        <f t="shared" ca="1" si="30"/>
        <v>5</v>
      </c>
      <c r="BA53">
        <f t="shared" ca="1" si="30"/>
        <v>5</v>
      </c>
      <c r="BB53">
        <f t="shared" ca="1" si="30"/>
        <v>5</v>
      </c>
      <c r="BC53">
        <f t="shared" ca="1" si="30"/>
        <v>5</v>
      </c>
      <c r="BD53">
        <f t="shared" ca="1" si="30"/>
        <v>5</v>
      </c>
      <c r="BF53">
        <f t="shared" ca="1" si="13"/>
        <v>25</v>
      </c>
      <c r="BI53" s="45">
        <f t="shared" ca="1" si="8"/>
        <v>187.78164516772085</v>
      </c>
      <c r="BJ53" s="45">
        <f t="shared" ca="1" si="14"/>
        <v>101635.30329801755</v>
      </c>
      <c r="BK53" s="45">
        <f t="shared" ca="1" si="15"/>
        <v>1.1763620336198377E-2</v>
      </c>
      <c r="BL53" s="58">
        <f t="shared" ca="1" si="16"/>
        <v>-1635.3032980175485</v>
      </c>
    </row>
    <row r="54" spans="1:64" x14ac:dyDescent="0.25">
      <c r="A54">
        <f t="shared" si="17"/>
        <v>51</v>
      </c>
      <c r="B54" t="str">
        <f ca="1">CalcoliPAC!C54</f>
        <v>01/04/2011</v>
      </c>
      <c r="C54" s="3"/>
      <c r="E54">
        <f ca="1">CalcoliPAC!F54</f>
        <v>77.724512018105898</v>
      </c>
      <c r="F54" s="5">
        <v>0</v>
      </c>
      <c r="G54">
        <v>0</v>
      </c>
      <c r="H54">
        <f t="shared" ca="1" si="18"/>
        <v>216</v>
      </c>
      <c r="I54" s="3">
        <f t="shared" ca="1" si="19"/>
        <v>17089.035887396607</v>
      </c>
      <c r="K54">
        <f ca="1">CalcoliPAC!P54</f>
        <v>80.121926773016796</v>
      </c>
      <c r="L54" s="5">
        <v>0</v>
      </c>
      <c r="M54">
        <v>0</v>
      </c>
      <c r="N54">
        <f t="shared" ca="1" si="20"/>
        <v>228</v>
      </c>
      <c r="O54" s="3">
        <f t="shared" ca="1" si="21"/>
        <v>17852.843964733427</v>
      </c>
      <c r="Q54">
        <f ca="1">CalcoliPAC!X54</f>
        <v>41.4791638262313</v>
      </c>
      <c r="R54" s="5">
        <v>0</v>
      </c>
      <c r="S54">
        <v>0</v>
      </c>
      <c r="T54">
        <f t="shared" ca="1" si="22"/>
        <v>677</v>
      </c>
      <c r="U54" s="3">
        <f t="shared" ca="1" si="23"/>
        <v>29067.266985301416</v>
      </c>
      <c r="W54">
        <f ca="1">CalcoliPAC!AF54</f>
        <v>33.338682268773603</v>
      </c>
      <c r="X54" s="5">
        <v>0</v>
      </c>
      <c r="Y54">
        <v>0</v>
      </c>
      <c r="Z54">
        <f t="shared" ca="1" si="24"/>
        <v>672</v>
      </c>
      <c r="AA54" s="3">
        <f t="shared" ca="1" si="25"/>
        <v>22950.497604733038</v>
      </c>
      <c r="AC54">
        <f ca="1">CalcoliPAC!AN54</f>
        <v>22.498216913319201</v>
      </c>
      <c r="AD54" s="5">
        <v>0</v>
      </c>
      <c r="AE54">
        <v>0</v>
      </c>
      <c r="AF54">
        <f t="shared" ca="1" si="26"/>
        <v>707</v>
      </c>
      <c r="AG54" s="3">
        <f t="shared" ca="1" si="27"/>
        <v>16235.939415926694</v>
      </c>
      <c r="AJ54" s="3">
        <f t="shared" ca="1" si="9"/>
        <v>0</v>
      </c>
      <c r="AK54" s="5">
        <f t="shared" ca="1" si="28"/>
        <v>101162.21835483228</v>
      </c>
      <c r="AL54" s="5">
        <f t="shared" ca="1" si="10"/>
        <v>103195.58385809118</v>
      </c>
      <c r="AM54" s="5">
        <f t="shared" ca="1" si="29"/>
        <v>2033.3655032589013</v>
      </c>
      <c r="AP54" s="5">
        <f t="shared" ca="1" si="11"/>
        <v>0</v>
      </c>
      <c r="AQ54" s="5">
        <f t="shared" ca="1" si="12"/>
        <v>0</v>
      </c>
      <c r="AR54" s="19">
        <f t="shared" ca="1" si="1"/>
        <v>40634</v>
      </c>
      <c r="AT54">
        <f t="shared" ca="1" si="2"/>
        <v>0</v>
      </c>
      <c r="AU54">
        <f t="shared" ca="1" si="3"/>
        <v>0</v>
      </c>
      <c r="AV54">
        <f t="shared" ca="1" si="4"/>
        <v>0</v>
      </c>
      <c r="AW54">
        <f t="shared" ca="1" si="5"/>
        <v>0</v>
      </c>
      <c r="AX54">
        <f t="shared" ca="1" si="6"/>
        <v>0</v>
      </c>
      <c r="AZ54">
        <f t="shared" ca="1" si="30"/>
        <v>5</v>
      </c>
      <c r="BA54">
        <f t="shared" ca="1" si="30"/>
        <v>5</v>
      </c>
      <c r="BB54">
        <f t="shared" ca="1" si="30"/>
        <v>5</v>
      </c>
      <c r="BC54">
        <f t="shared" ca="1" si="30"/>
        <v>5</v>
      </c>
      <c r="BD54">
        <f t="shared" ca="1" si="30"/>
        <v>5</v>
      </c>
      <c r="BF54">
        <f t="shared" ca="1" si="13"/>
        <v>25</v>
      </c>
      <c r="BI54" s="45">
        <f t="shared" ca="1" si="8"/>
        <v>187.78164516772085</v>
      </c>
      <c r="BJ54" s="45">
        <f t="shared" ca="1" si="14"/>
        <v>103383.3655032589</v>
      </c>
      <c r="BK54" s="45">
        <f t="shared" ca="1" si="15"/>
        <v>1.7199360345446557E-2</v>
      </c>
      <c r="BL54" s="58">
        <f t="shared" ca="1" si="16"/>
        <v>-3383.3655032589013</v>
      </c>
    </row>
    <row r="55" spans="1:64" x14ac:dyDescent="0.25">
      <c r="A55">
        <f t="shared" si="17"/>
        <v>52</v>
      </c>
      <c r="B55" t="str">
        <f ca="1">CalcoliPAC!C55</f>
        <v>29/04/2011</v>
      </c>
      <c r="C55" s="3"/>
      <c r="E55">
        <f ca="1">CalcoliPAC!F55</f>
        <v>79.115906886095402</v>
      </c>
      <c r="F55" s="5">
        <v>0</v>
      </c>
      <c r="G55">
        <v>0</v>
      </c>
      <c r="H55">
        <f t="shared" ca="1" si="18"/>
        <v>216</v>
      </c>
      <c r="I55" s="3">
        <f t="shared" ca="1" si="19"/>
        <v>16915.511217871332</v>
      </c>
      <c r="K55">
        <f ca="1">CalcoliPAC!P55</f>
        <v>78.301947213743105</v>
      </c>
      <c r="L55" s="5">
        <v>0</v>
      </c>
      <c r="M55">
        <v>0</v>
      </c>
      <c r="N55">
        <f t="shared" ca="1" si="20"/>
        <v>228</v>
      </c>
      <c r="O55" s="3">
        <f t="shared" ca="1" si="21"/>
        <v>17742.49656694202</v>
      </c>
      <c r="Q55">
        <f ca="1">CalcoliPAC!X55</f>
        <v>42.935401750814499</v>
      </c>
      <c r="R55" s="5">
        <v>0</v>
      </c>
      <c r="S55">
        <v>0</v>
      </c>
      <c r="T55">
        <f t="shared" ca="1" si="22"/>
        <v>677</v>
      </c>
      <c r="U55" s="3">
        <f t="shared" ca="1" si="23"/>
        <v>28802.60211824971</v>
      </c>
      <c r="W55">
        <f ca="1">CalcoliPAC!AF55</f>
        <v>34.1525261975194</v>
      </c>
      <c r="X55" s="5">
        <v>0</v>
      </c>
      <c r="Y55">
        <v>0</v>
      </c>
      <c r="Z55">
        <f t="shared" ca="1" si="24"/>
        <v>672</v>
      </c>
      <c r="AA55" s="3">
        <f t="shared" ca="1" si="25"/>
        <v>22623.818181381917</v>
      </c>
      <c r="AC55">
        <f ca="1">CalcoliPAC!AN55</f>
        <v>22.964553629316399</v>
      </c>
      <c r="AD55" s="5">
        <v>0</v>
      </c>
      <c r="AE55">
        <v>0</v>
      </c>
      <c r="AF55">
        <f t="shared" ca="1" si="26"/>
        <v>707</v>
      </c>
      <c r="AG55" s="3">
        <f t="shared" ca="1" si="27"/>
        <v>15767.261094291756</v>
      </c>
      <c r="AJ55" s="3">
        <f t="shared" ca="1" si="9"/>
        <v>0</v>
      </c>
      <c r="AK55" s="5">
        <f t="shared" ca="1" si="28"/>
        <v>101187.21835483228</v>
      </c>
      <c r="AL55" s="5">
        <f t="shared" ca="1" si="10"/>
        <v>101851.68917873673</v>
      </c>
      <c r="AM55" s="5">
        <f t="shared" ca="1" si="29"/>
        <v>664.47082390445576</v>
      </c>
      <c r="AP55" s="5">
        <f t="shared" ca="1" si="11"/>
        <v>0</v>
      </c>
      <c r="AQ55" s="5">
        <f t="shared" ca="1" si="12"/>
        <v>0</v>
      </c>
      <c r="AR55" s="19">
        <f t="shared" ca="1" si="1"/>
        <v>40662</v>
      </c>
      <c r="AT55">
        <f t="shared" ca="1" si="2"/>
        <v>0</v>
      </c>
      <c r="AU55">
        <f t="shared" ca="1" si="3"/>
        <v>0</v>
      </c>
      <c r="AV55">
        <f t="shared" ca="1" si="4"/>
        <v>0</v>
      </c>
      <c r="AW55">
        <f t="shared" ca="1" si="5"/>
        <v>0</v>
      </c>
      <c r="AX55">
        <f t="shared" ca="1" si="6"/>
        <v>0</v>
      </c>
      <c r="AZ55">
        <f t="shared" ca="1" si="30"/>
        <v>5</v>
      </c>
      <c r="BA55">
        <f t="shared" ca="1" si="30"/>
        <v>5</v>
      </c>
      <c r="BB55">
        <f t="shared" ca="1" si="30"/>
        <v>5</v>
      </c>
      <c r="BC55">
        <f t="shared" ca="1" si="30"/>
        <v>5</v>
      </c>
      <c r="BD55">
        <f t="shared" ca="1" si="30"/>
        <v>5</v>
      </c>
      <c r="BF55">
        <f t="shared" ca="1" si="13"/>
        <v>25</v>
      </c>
      <c r="BI55" s="45">
        <f t="shared" ca="1" si="8"/>
        <v>187.78164516772085</v>
      </c>
      <c r="BJ55" s="45">
        <f t="shared" ca="1" si="14"/>
        <v>102039.47082390446</v>
      </c>
      <c r="BK55" s="45">
        <f t="shared" ca="1" si="15"/>
        <v>-1.2999138428242407E-2</v>
      </c>
      <c r="BL55" s="58">
        <f t="shared" ca="1" si="16"/>
        <v>-2039.4708239044558</v>
      </c>
    </row>
    <row r="56" spans="1:64" x14ac:dyDescent="0.25">
      <c r="A56">
        <f t="shared" si="17"/>
        <v>53</v>
      </c>
      <c r="B56" t="str">
        <f ca="1">CalcoliPAC!C56</f>
        <v>01/06/2011</v>
      </c>
      <c r="C56" s="3"/>
      <c r="E56">
        <f ca="1">CalcoliPAC!F56</f>
        <v>78.312551934589493</v>
      </c>
      <c r="F56" s="5">
        <v>0</v>
      </c>
      <c r="G56">
        <v>0</v>
      </c>
      <c r="H56">
        <f t="shared" ca="1" si="18"/>
        <v>216</v>
      </c>
      <c r="I56" s="3">
        <f t="shared" ca="1" si="19"/>
        <v>16725.475933750604</v>
      </c>
      <c r="K56">
        <f ca="1">CalcoliPAC!P56</f>
        <v>77.817967398868504</v>
      </c>
      <c r="L56" s="5">
        <v>0</v>
      </c>
      <c r="M56">
        <v>0</v>
      </c>
      <c r="N56">
        <f t="shared" ca="1" si="20"/>
        <v>228</v>
      </c>
      <c r="O56" s="3">
        <f t="shared" ca="1" si="21"/>
        <v>18022.683528274429</v>
      </c>
      <c r="Q56">
        <f ca="1">CalcoliPAC!X56</f>
        <v>42.544463985597801</v>
      </c>
      <c r="R56" s="5">
        <v>0</v>
      </c>
      <c r="S56">
        <v>0</v>
      </c>
      <c r="T56">
        <f t="shared" ca="1" si="22"/>
        <v>677</v>
      </c>
      <c r="U56" s="3">
        <f t="shared" ca="1" si="23"/>
        <v>28110.16298274435</v>
      </c>
      <c r="W56">
        <f ca="1">CalcoliPAC!AF56</f>
        <v>33.666396103246903</v>
      </c>
      <c r="X56" s="5">
        <v>0</v>
      </c>
      <c r="Y56">
        <v>0</v>
      </c>
      <c r="Z56">
        <f t="shared" ca="1" si="24"/>
        <v>672</v>
      </c>
      <c r="AA56" s="3">
        <f t="shared" ca="1" si="25"/>
        <v>22359.391642698432</v>
      </c>
      <c r="AC56">
        <f ca="1">CalcoliPAC!AN56</f>
        <v>22.301642283298101</v>
      </c>
      <c r="AD56" s="5">
        <v>0</v>
      </c>
      <c r="AE56">
        <v>0</v>
      </c>
      <c r="AF56">
        <f t="shared" ca="1" si="26"/>
        <v>707</v>
      </c>
      <c r="AG56" s="3">
        <f t="shared" ca="1" si="27"/>
        <v>15280.107901057068</v>
      </c>
      <c r="AJ56" s="3">
        <f t="shared" ca="1" si="9"/>
        <v>0</v>
      </c>
      <c r="AK56" s="5">
        <f t="shared" ca="1" si="28"/>
        <v>101212.21835483228</v>
      </c>
      <c r="AL56" s="5">
        <f t="shared" ca="1" si="10"/>
        <v>100497.8219885249</v>
      </c>
      <c r="AM56" s="5">
        <f t="shared" ca="1" si="29"/>
        <v>-714.39636630738096</v>
      </c>
      <c r="AP56" s="5">
        <f t="shared" ca="1" si="11"/>
        <v>0</v>
      </c>
      <c r="AQ56" s="5">
        <f t="shared" ca="1" si="12"/>
        <v>0</v>
      </c>
      <c r="AR56" s="19">
        <f t="shared" ca="1" si="1"/>
        <v>40695</v>
      </c>
      <c r="AT56">
        <f t="shared" ca="1" si="2"/>
        <v>0</v>
      </c>
      <c r="AU56">
        <f t="shared" ca="1" si="3"/>
        <v>0</v>
      </c>
      <c r="AV56">
        <f t="shared" ca="1" si="4"/>
        <v>0</v>
      </c>
      <c r="AW56">
        <f t="shared" ca="1" si="5"/>
        <v>0</v>
      </c>
      <c r="AX56">
        <f t="shared" ca="1" si="6"/>
        <v>0</v>
      </c>
      <c r="AZ56">
        <f t="shared" ca="1" si="30"/>
        <v>5</v>
      </c>
      <c r="BA56">
        <f t="shared" ca="1" si="30"/>
        <v>5</v>
      </c>
      <c r="BB56">
        <f t="shared" ca="1" si="30"/>
        <v>5</v>
      </c>
      <c r="BC56">
        <f t="shared" ca="1" si="30"/>
        <v>5</v>
      </c>
      <c r="BD56">
        <f t="shared" ca="1" si="30"/>
        <v>5</v>
      </c>
      <c r="BF56">
        <f t="shared" ca="1" si="13"/>
        <v>25</v>
      </c>
      <c r="BI56" s="45">
        <f t="shared" ca="1" si="8"/>
        <v>187.78164516772085</v>
      </c>
      <c r="BJ56" s="45">
        <f t="shared" ca="1" si="14"/>
        <v>100685.60363369262</v>
      </c>
      <c r="BK56" s="45">
        <f t="shared" ca="1" si="15"/>
        <v>-1.3268073415906745E-2</v>
      </c>
      <c r="BL56" s="58">
        <f t="shared" ca="1" si="16"/>
        <v>-685.60363369261904</v>
      </c>
    </row>
    <row r="57" spans="1:64" x14ac:dyDescent="0.25">
      <c r="A57">
        <f t="shared" si="17"/>
        <v>54</v>
      </c>
      <c r="B57" t="str">
        <f ca="1">CalcoliPAC!C57</f>
        <v>01/07/2011</v>
      </c>
      <c r="C57" s="3"/>
      <c r="E57">
        <f ca="1">CalcoliPAC!F57</f>
        <v>77.432758952549094</v>
      </c>
      <c r="F57" s="5">
        <v>0</v>
      </c>
      <c r="G57">
        <v>0</v>
      </c>
      <c r="H57">
        <f t="shared" ca="1" si="18"/>
        <v>216</v>
      </c>
      <c r="I57" s="3">
        <f t="shared" ca="1" si="19"/>
        <v>15992.266379164324</v>
      </c>
      <c r="K57">
        <f ca="1">CalcoliPAC!P57</f>
        <v>79.046857580150999</v>
      </c>
      <c r="L57" s="5">
        <v>0</v>
      </c>
      <c r="M57">
        <v>0</v>
      </c>
      <c r="N57">
        <f t="shared" ca="1" si="20"/>
        <v>228</v>
      </c>
      <c r="O57" s="3">
        <f t="shared" ca="1" si="21"/>
        <v>17686.648422174047</v>
      </c>
      <c r="Q57">
        <f ca="1">CalcoliPAC!X57</f>
        <v>41.5216587632856</v>
      </c>
      <c r="R57" s="5">
        <v>0</v>
      </c>
      <c r="S57">
        <v>0</v>
      </c>
      <c r="T57">
        <f t="shared" ca="1" si="22"/>
        <v>677</v>
      </c>
      <c r="U57" s="3">
        <f t="shared" ca="1" si="23"/>
        <v>28749.428666592157</v>
      </c>
      <c r="W57">
        <f ca="1">CalcoliPAC!AF57</f>
        <v>33.272904230206002</v>
      </c>
      <c r="X57" s="5">
        <v>0</v>
      </c>
      <c r="Y57">
        <v>0</v>
      </c>
      <c r="Z57">
        <f t="shared" ca="1" si="24"/>
        <v>672</v>
      </c>
      <c r="AA57" s="3">
        <f t="shared" ca="1" si="25"/>
        <v>20593.103999999999</v>
      </c>
      <c r="AC57">
        <f ca="1">CalcoliPAC!AN57</f>
        <v>21.612599577167</v>
      </c>
      <c r="AD57" s="5">
        <v>0</v>
      </c>
      <c r="AE57">
        <v>0</v>
      </c>
      <c r="AF57">
        <f t="shared" ca="1" si="26"/>
        <v>707</v>
      </c>
      <c r="AG57" s="3">
        <f t="shared" ca="1" si="27"/>
        <v>14020.658399999998</v>
      </c>
      <c r="AJ57" s="3">
        <f t="shared" ca="1" si="9"/>
        <v>0</v>
      </c>
      <c r="AK57" s="5">
        <f t="shared" ca="1" si="28"/>
        <v>101237.21835483228</v>
      </c>
      <c r="AL57" s="5">
        <f t="shared" ca="1" si="10"/>
        <v>97042.105867930542</v>
      </c>
      <c r="AM57" s="5">
        <f t="shared" ca="1" si="29"/>
        <v>-4195.1124869017367</v>
      </c>
      <c r="AP57" s="5">
        <f t="shared" ca="1" si="11"/>
        <v>0</v>
      </c>
      <c r="AQ57" s="5">
        <f t="shared" ca="1" si="12"/>
        <v>0</v>
      </c>
      <c r="AR57" s="19">
        <f t="shared" ca="1" si="1"/>
        <v>40725</v>
      </c>
      <c r="AT57">
        <f t="shared" ca="1" si="2"/>
        <v>0</v>
      </c>
      <c r="AU57">
        <f t="shared" ca="1" si="3"/>
        <v>0</v>
      </c>
      <c r="AV57">
        <f t="shared" ca="1" si="4"/>
        <v>0</v>
      </c>
      <c r="AW57">
        <f t="shared" ca="1" si="5"/>
        <v>0</v>
      </c>
      <c r="AX57">
        <f t="shared" ca="1" si="6"/>
        <v>0</v>
      </c>
      <c r="AZ57">
        <f t="shared" ca="1" si="30"/>
        <v>5</v>
      </c>
      <c r="BA57">
        <f t="shared" ca="1" si="30"/>
        <v>5</v>
      </c>
      <c r="BB57">
        <f t="shared" ca="1" si="30"/>
        <v>5</v>
      </c>
      <c r="BC57">
        <f t="shared" ca="1" si="30"/>
        <v>5</v>
      </c>
      <c r="BD57">
        <f t="shared" ca="1" si="30"/>
        <v>5</v>
      </c>
      <c r="BF57">
        <f t="shared" ca="1" si="13"/>
        <v>25</v>
      </c>
      <c r="BI57" s="45">
        <f t="shared" ca="1" si="8"/>
        <v>187.78164516772085</v>
      </c>
      <c r="BJ57" s="45">
        <f t="shared" ca="1" si="14"/>
        <v>97229.887513098263</v>
      </c>
      <c r="BK57" s="45">
        <f t="shared" ca="1" si="15"/>
        <v>-3.4321849359583712E-2</v>
      </c>
      <c r="BL57" s="58">
        <f t="shared" ca="1" si="16"/>
        <v>2770.1124869017367</v>
      </c>
    </row>
    <row r="58" spans="1:64" x14ac:dyDescent="0.25">
      <c r="A58">
        <f t="shared" si="17"/>
        <v>55</v>
      </c>
      <c r="B58" t="str">
        <f ca="1">CalcoliPAC!C58</f>
        <v>01/08/2011</v>
      </c>
      <c r="C58" s="3"/>
      <c r="E58">
        <f ca="1">CalcoliPAC!F58</f>
        <v>74.038270273908907</v>
      </c>
      <c r="F58" s="5">
        <v>0</v>
      </c>
      <c r="G58">
        <v>0</v>
      </c>
      <c r="H58">
        <f t="shared" ca="1" si="18"/>
        <v>216</v>
      </c>
      <c r="I58" s="3">
        <f t="shared" ca="1" si="19"/>
        <v>14621.830705237255</v>
      </c>
      <c r="K58">
        <f ca="1">CalcoliPAC!P58</f>
        <v>77.573019395500197</v>
      </c>
      <c r="L58" s="5">
        <v>0</v>
      </c>
      <c r="M58">
        <v>0</v>
      </c>
      <c r="N58">
        <f t="shared" ca="1" si="20"/>
        <v>228</v>
      </c>
      <c r="O58" s="3">
        <f t="shared" ca="1" si="21"/>
        <v>16508.804203894902</v>
      </c>
      <c r="Q58">
        <f ca="1">CalcoliPAC!X58</f>
        <v>42.465921220963303</v>
      </c>
      <c r="R58" s="5">
        <v>0</v>
      </c>
      <c r="S58">
        <v>0</v>
      </c>
      <c r="T58">
        <f t="shared" ca="1" si="22"/>
        <v>677</v>
      </c>
      <c r="U58" s="3">
        <f t="shared" ca="1" si="23"/>
        <v>25743.723549815932</v>
      </c>
      <c r="W58">
        <f ca="1">CalcoliPAC!AF58</f>
        <v>30.644500000000001</v>
      </c>
      <c r="X58" s="5">
        <v>0</v>
      </c>
      <c r="Y58">
        <v>0</v>
      </c>
      <c r="Z58">
        <f t="shared" ca="1" si="24"/>
        <v>672</v>
      </c>
      <c r="AA58" s="3">
        <f t="shared" ca="1" si="25"/>
        <v>18645.379199999999</v>
      </c>
      <c r="AC58">
        <f ca="1">CalcoliPAC!AN58</f>
        <v>19.831199999999999</v>
      </c>
      <c r="AD58" s="5">
        <v>0</v>
      </c>
      <c r="AE58">
        <v>0</v>
      </c>
      <c r="AF58">
        <f t="shared" ca="1" si="26"/>
        <v>707</v>
      </c>
      <c r="AG58" s="3">
        <f t="shared" ca="1" si="27"/>
        <v>13422.041500000001</v>
      </c>
      <c r="AJ58" s="3">
        <f t="shared" ca="1" si="9"/>
        <v>0</v>
      </c>
      <c r="AK58" s="5">
        <f t="shared" ca="1" si="28"/>
        <v>101262.21835483228</v>
      </c>
      <c r="AL58" s="5">
        <f t="shared" ca="1" si="10"/>
        <v>88941.779158948091</v>
      </c>
      <c r="AM58" s="5">
        <f t="shared" ca="1" si="29"/>
        <v>-12320.439195884188</v>
      </c>
      <c r="AP58" s="5">
        <f t="shared" ca="1" si="11"/>
        <v>0</v>
      </c>
      <c r="AQ58" s="5">
        <f t="shared" ca="1" si="12"/>
        <v>0</v>
      </c>
      <c r="AR58" s="19">
        <f t="shared" ca="1" si="1"/>
        <v>40756</v>
      </c>
      <c r="AT58">
        <f t="shared" ca="1" si="2"/>
        <v>0</v>
      </c>
      <c r="AU58">
        <f t="shared" ca="1" si="3"/>
        <v>0</v>
      </c>
      <c r="AV58">
        <f t="shared" ca="1" si="4"/>
        <v>0</v>
      </c>
      <c r="AW58">
        <f t="shared" ca="1" si="5"/>
        <v>0</v>
      </c>
      <c r="AX58">
        <f t="shared" ca="1" si="6"/>
        <v>0</v>
      </c>
      <c r="AZ58">
        <f t="shared" ca="1" si="30"/>
        <v>5</v>
      </c>
      <c r="BA58">
        <f t="shared" ca="1" si="30"/>
        <v>5</v>
      </c>
      <c r="BB58">
        <f t="shared" ca="1" si="30"/>
        <v>5</v>
      </c>
      <c r="BC58">
        <f t="shared" ca="1" si="30"/>
        <v>5</v>
      </c>
      <c r="BD58">
        <f t="shared" ca="1" si="30"/>
        <v>5</v>
      </c>
      <c r="BF58">
        <f t="shared" ca="1" si="13"/>
        <v>25</v>
      </c>
      <c r="BI58" s="45">
        <f t="shared" ca="1" si="8"/>
        <v>187.78164516772085</v>
      </c>
      <c r="BJ58" s="45">
        <f t="shared" ca="1" si="14"/>
        <v>89129.560804115812</v>
      </c>
      <c r="BK58" s="45">
        <f t="shared" ca="1" si="15"/>
        <v>-8.3311077654915744E-2</v>
      </c>
      <c r="BL58" s="58">
        <f t="shared" ca="1" si="16"/>
        <v>10870.439195884188</v>
      </c>
    </row>
    <row r="59" spans="1:64" x14ac:dyDescent="0.25">
      <c r="A59">
        <f t="shared" si="17"/>
        <v>56</v>
      </c>
      <c r="B59" t="str">
        <f ca="1">CalcoliPAC!C59</f>
        <v>01/09/2011</v>
      </c>
      <c r="C59" s="3"/>
      <c r="E59">
        <f ca="1">CalcoliPAC!F59</f>
        <v>67.693660672394699</v>
      </c>
      <c r="F59" s="5">
        <v>0</v>
      </c>
      <c r="G59">
        <v>0</v>
      </c>
      <c r="H59">
        <f t="shared" ca="1" si="18"/>
        <v>216</v>
      </c>
      <c r="I59" s="3">
        <f t="shared" ca="1" si="19"/>
        <v>13880.193553106994</v>
      </c>
      <c r="K59">
        <f ca="1">CalcoliPAC!P59</f>
        <v>72.407035981995193</v>
      </c>
      <c r="L59" s="5">
        <v>0</v>
      </c>
      <c r="M59">
        <v>0</v>
      </c>
      <c r="N59">
        <f t="shared" ca="1" si="20"/>
        <v>228</v>
      </c>
      <c r="O59" s="3">
        <f t="shared" ca="1" si="21"/>
        <v>16459.277730885082</v>
      </c>
      <c r="Q59">
        <f ca="1">CalcoliPAC!X59</f>
        <v>38.026179541825599</v>
      </c>
      <c r="R59" s="5">
        <v>0</v>
      </c>
      <c r="S59">
        <v>0</v>
      </c>
      <c r="T59">
        <f t="shared" ca="1" si="22"/>
        <v>677</v>
      </c>
      <c r="U59" s="3">
        <f t="shared" ca="1" si="23"/>
        <v>22126.309316235573</v>
      </c>
      <c r="W59">
        <f ca="1">CalcoliPAC!AF59</f>
        <v>27.746099999999998</v>
      </c>
      <c r="X59" s="5">
        <v>0</v>
      </c>
      <c r="Y59">
        <v>0</v>
      </c>
      <c r="Z59">
        <f t="shared" ca="1" si="24"/>
        <v>672</v>
      </c>
      <c r="AA59" s="3">
        <f t="shared" ca="1" si="25"/>
        <v>16955.836800000001</v>
      </c>
      <c r="AC59">
        <f ca="1">CalcoliPAC!AN59</f>
        <v>18.984500000000001</v>
      </c>
      <c r="AD59" s="5">
        <v>0</v>
      </c>
      <c r="AE59">
        <v>0</v>
      </c>
      <c r="AF59">
        <f t="shared" ca="1" si="26"/>
        <v>707</v>
      </c>
      <c r="AG59" s="3">
        <f t="shared" ca="1" si="27"/>
        <v>12855.4517</v>
      </c>
      <c r="AJ59" s="3">
        <f t="shared" ca="1" si="9"/>
        <v>0</v>
      </c>
      <c r="AK59" s="5">
        <f t="shared" ca="1" si="28"/>
        <v>101287.21835483228</v>
      </c>
      <c r="AL59" s="5">
        <f t="shared" ca="1" si="10"/>
        <v>82277.069100227644</v>
      </c>
      <c r="AM59" s="5">
        <f t="shared" ca="1" si="29"/>
        <v>-19010.149254604636</v>
      </c>
      <c r="AP59" s="5">
        <f t="shared" ca="1" si="11"/>
        <v>0</v>
      </c>
      <c r="AQ59" s="5">
        <f t="shared" ca="1" si="12"/>
        <v>0</v>
      </c>
      <c r="AR59" s="19">
        <f t="shared" ca="1" si="1"/>
        <v>40787</v>
      </c>
      <c r="AT59">
        <f t="shared" ca="1" si="2"/>
        <v>0</v>
      </c>
      <c r="AU59">
        <f t="shared" ca="1" si="3"/>
        <v>0</v>
      </c>
      <c r="AV59">
        <f t="shared" ca="1" si="4"/>
        <v>0</v>
      </c>
      <c r="AW59">
        <f t="shared" ca="1" si="5"/>
        <v>0</v>
      </c>
      <c r="AX59">
        <f t="shared" ca="1" si="6"/>
        <v>0</v>
      </c>
      <c r="AZ59">
        <f t="shared" ca="1" si="30"/>
        <v>5</v>
      </c>
      <c r="BA59">
        <f t="shared" ca="1" si="30"/>
        <v>5</v>
      </c>
      <c r="BB59">
        <f t="shared" ca="1" si="30"/>
        <v>5</v>
      </c>
      <c r="BC59">
        <f t="shared" ca="1" si="30"/>
        <v>5</v>
      </c>
      <c r="BD59">
        <f t="shared" ca="1" si="30"/>
        <v>5</v>
      </c>
      <c r="BF59">
        <f t="shared" ca="1" si="13"/>
        <v>25</v>
      </c>
      <c r="BI59" s="45">
        <f t="shared" ca="1" si="8"/>
        <v>187.78164516772085</v>
      </c>
      <c r="BJ59" s="45">
        <f t="shared" ca="1" si="14"/>
        <v>82464.850745395364</v>
      </c>
      <c r="BK59" s="45">
        <f t="shared" ca="1" si="15"/>
        <v>-7.4775529000617347E-2</v>
      </c>
      <c r="BL59" s="58">
        <f t="shared" ca="1" si="16"/>
        <v>17535.149254604636</v>
      </c>
    </row>
    <row r="60" spans="1:64" x14ac:dyDescent="0.25">
      <c r="A60">
        <f t="shared" si="17"/>
        <v>57</v>
      </c>
      <c r="B60" t="str">
        <f ca="1">CalcoliPAC!C60</f>
        <v>30/09/2011</v>
      </c>
      <c r="C60" s="3"/>
      <c r="E60">
        <f ca="1">CalcoliPAC!F60</f>
        <v>64.260155338458304</v>
      </c>
      <c r="F60" s="5">
        <v>0</v>
      </c>
      <c r="G60">
        <v>0</v>
      </c>
      <c r="H60">
        <f t="shared" ca="1" si="18"/>
        <v>216</v>
      </c>
      <c r="I60" s="3">
        <f t="shared" ca="1" si="19"/>
        <v>14462.648583591457</v>
      </c>
      <c r="K60">
        <f ca="1">CalcoliPAC!P60</f>
        <v>72.189814609145103</v>
      </c>
      <c r="L60" s="5">
        <v>0</v>
      </c>
      <c r="M60">
        <v>0</v>
      </c>
      <c r="N60">
        <f t="shared" ca="1" si="20"/>
        <v>228</v>
      </c>
      <c r="O60" s="3">
        <f t="shared" ca="1" si="21"/>
        <v>17418.158566865503</v>
      </c>
      <c r="Q60">
        <f ca="1">CalcoliPAC!X60</f>
        <v>32.682879344513402</v>
      </c>
      <c r="R60" s="5">
        <v>0</v>
      </c>
      <c r="S60">
        <v>0</v>
      </c>
      <c r="T60">
        <f t="shared" ca="1" si="22"/>
        <v>677</v>
      </c>
      <c r="U60" s="3">
        <f t="shared" ca="1" si="23"/>
        <v>24347.971198839819</v>
      </c>
      <c r="W60">
        <f ca="1">CalcoliPAC!AF60</f>
        <v>25.2319</v>
      </c>
      <c r="X60" s="5">
        <v>0</v>
      </c>
      <c r="Y60">
        <v>0</v>
      </c>
      <c r="Z60">
        <f t="shared" ca="1" si="24"/>
        <v>672</v>
      </c>
      <c r="AA60" s="3">
        <f t="shared" ca="1" si="25"/>
        <v>17846.64</v>
      </c>
      <c r="AC60">
        <f ca="1">CalcoliPAC!AN60</f>
        <v>18.1831</v>
      </c>
      <c r="AD60" s="5">
        <v>0</v>
      </c>
      <c r="AE60">
        <v>0</v>
      </c>
      <c r="AF60">
        <f t="shared" ca="1" si="26"/>
        <v>707</v>
      </c>
      <c r="AG60" s="3">
        <f t="shared" ca="1" si="27"/>
        <v>13668.077499999999</v>
      </c>
      <c r="AJ60" s="3">
        <f t="shared" ca="1" si="9"/>
        <v>0</v>
      </c>
      <c r="AK60" s="5">
        <f t="shared" ca="1" si="28"/>
        <v>101312.21835483228</v>
      </c>
      <c r="AL60" s="5">
        <f t="shared" ca="1" si="10"/>
        <v>87743.495849296771</v>
      </c>
      <c r="AM60" s="5">
        <f t="shared" ca="1" si="29"/>
        <v>-13568.722505535508</v>
      </c>
      <c r="AP60" s="5">
        <f t="shared" ca="1" si="11"/>
        <v>0</v>
      </c>
      <c r="AQ60" s="5">
        <f t="shared" ca="1" si="12"/>
        <v>0</v>
      </c>
      <c r="AR60" s="19">
        <f t="shared" ca="1" si="1"/>
        <v>40816</v>
      </c>
      <c r="AT60">
        <f t="shared" ca="1" si="2"/>
        <v>0</v>
      </c>
      <c r="AU60">
        <f t="shared" ca="1" si="3"/>
        <v>0</v>
      </c>
      <c r="AV60">
        <f t="shared" ca="1" si="4"/>
        <v>0</v>
      </c>
      <c r="AW60">
        <f t="shared" ca="1" si="5"/>
        <v>0</v>
      </c>
      <c r="AX60">
        <f t="shared" ca="1" si="6"/>
        <v>0</v>
      </c>
      <c r="AZ60">
        <f t="shared" ca="1" si="30"/>
        <v>5</v>
      </c>
      <c r="BA60">
        <f t="shared" ca="1" si="30"/>
        <v>5</v>
      </c>
      <c r="BB60">
        <f t="shared" ca="1" si="30"/>
        <v>5</v>
      </c>
      <c r="BC60">
        <f t="shared" ca="1" si="30"/>
        <v>5</v>
      </c>
      <c r="BD60">
        <f t="shared" ca="1" si="30"/>
        <v>5</v>
      </c>
      <c r="BF60">
        <f t="shared" ca="1" si="13"/>
        <v>25</v>
      </c>
      <c r="BI60" s="45">
        <f t="shared" ca="1" si="8"/>
        <v>187.78164516772085</v>
      </c>
      <c r="BJ60" s="45">
        <f t="shared" ca="1" si="14"/>
        <v>87931.277494464492</v>
      </c>
      <c r="BK60" s="45">
        <f t="shared" ca="1" si="15"/>
        <v>6.6287960260139833E-2</v>
      </c>
      <c r="BL60" s="58">
        <f t="shared" ca="1" si="16"/>
        <v>12068.722505535508</v>
      </c>
    </row>
    <row r="61" spans="1:64" x14ac:dyDescent="0.25">
      <c r="A61">
        <f t="shared" si="17"/>
        <v>58</v>
      </c>
      <c r="B61" t="str">
        <f ca="1">CalcoliPAC!C61</f>
        <v>01/11/2011</v>
      </c>
      <c r="C61" s="3"/>
      <c r="E61">
        <f ca="1">CalcoliPAC!F61</f>
        <v>66.956706405516002</v>
      </c>
      <c r="F61" s="5">
        <v>0</v>
      </c>
      <c r="G61">
        <v>0</v>
      </c>
      <c r="H61">
        <f t="shared" ca="1" si="18"/>
        <v>216</v>
      </c>
      <c r="I61" s="3">
        <f t="shared" ca="1" si="19"/>
        <v>14708.088941353748</v>
      </c>
      <c r="K61">
        <f ca="1">CalcoliPAC!P61</f>
        <v>76.395432310813604</v>
      </c>
      <c r="L61" s="5">
        <v>0</v>
      </c>
      <c r="M61">
        <v>0</v>
      </c>
      <c r="N61">
        <f t="shared" ca="1" si="20"/>
        <v>228</v>
      </c>
      <c r="O61" s="3">
        <f t="shared" ca="1" si="21"/>
        <v>18095.201559079855</v>
      </c>
      <c r="Q61">
        <f ca="1">CalcoliPAC!X61</f>
        <v>35.9645069406792</v>
      </c>
      <c r="R61" s="5">
        <v>0</v>
      </c>
      <c r="S61">
        <v>0</v>
      </c>
      <c r="T61">
        <f t="shared" ca="1" si="22"/>
        <v>677</v>
      </c>
      <c r="U61" s="3">
        <f t="shared" ca="1" si="23"/>
        <v>24139.396320311756</v>
      </c>
      <c r="W61">
        <f ca="1">CalcoliPAC!AF61</f>
        <v>26.557500000000001</v>
      </c>
      <c r="X61" s="5">
        <v>0</v>
      </c>
      <c r="Y61">
        <v>0</v>
      </c>
      <c r="Z61">
        <f t="shared" ca="1" si="24"/>
        <v>672</v>
      </c>
      <c r="AA61" s="3">
        <f t="shared" ca="1" si="25"/>
        <v>18283.641599999999</v>
      </c>
      <c r="AC61">
        <f ca="1">CalcoliPAC!AN61</f>
        <v>19.3325</v>
      </c>
      <c r="AD61" s="5">
        <v>0</v>
      </c>
      <c r="AE61">
        <v>0</v>
      </c>
      <c r="AF61">
        <f t="shared" ca="1" si="26"/>
        <v>707</v>
      </c>
      <c r="AG61" s="3">
        <f t="shared" ca="1" si="27"/>
        <v>13690.206600000001</v>
      </c>
      <c r="AJ61" s="3">
        <f t="shared" ca="1" si="9"/>
        <v>0</v>
      </c>
      <c r="AK61" s="5">
        <f t="shared" ca="1" si="28"/>
        <v>101337.21835483228</v>
      </c>
      <c r="AL61" s="5">
        <f t="shared" ca="1" si="10"/>
        <v>88916.535020745359</v>
      </c>
      <c r="AM61" s="5">
        <f t="shared" ca="1" si="29"/>
        <v>-12420.68333408692</v>
      </c>
      <c r="AP61" s="5">
        <f t="shared" ca="1" si="11"/>
        <v>0</v>
      </c>
      <c r="AQ61" s="5">
        <f t="shared" ca="1" si="12"/>
        <v>0</v>
      </c>
      <c r="AR61" s="19">
        <f t="shared" ca="1" si="1"/>
        <v>40848</v>
      </c>
      <c r="AT61">
        <f t="shared" ca="1" si="2"/>
        <v>0</v>
      </c>
      <c r="AU61">
        <f t="shared" ca="1" si="3"/>
        <v>0</v>
      </c>
      <c r="AV61">
        <f t="shared" ca="1" si="4"/>
        <v>0</v>
      </c>
      <c r="AW61">
        <f t="shared" ca="1" si="5"/>
        <v>0</v>
      </c>
      <c r="AX61">
        <f t="shared" ca="1" si="6"/>
        <v>0</v>
      </c>
      <c r="AZ61">
        <f t="shared" ca="1" si="30"/>
        <v>5</v>
      </c>
      <c r="BA61">
        <f t="shared" ca="1" si="30"/>
        <v>5</v>
      </c>
      <c r="BB61">
        <f t="shared" ca="1" si="30"/>
        <v>5</v>
      </c>
      <c r="BC61">
        <f t="shared" ca="1" si="30"/>
        <v>5</v>
      </c>
      <c r="BD61">
        <f t="shared" ca="1" si="30"/>
        <v>5</v>
      </c>
      <c r="BF61">
        <f t="shared" ca="1" si="13"/>
        <v>25</v>
      </c>
      <c r="BI61" s="45">
        <f t="shared" ca="1" si="8"/>
        <v>187.78164516772085</v>
      </c>
      <c r="BJ61" s="45">
        <f t="shared" ca="1" si="14"/>
        <v>89104.31666591308</v>
      </c>
      <c r="BK61" s="45">
        <f t="shared" ca="1" si="15"/>
        <v>1.3340408610831744E-2</v>
      </c>
      <c r="BL61" s="58">
        <f t="shared" ca="1" si="16"/>
        <v>10895.68333408692</v>
      </c>
    </row>
    <row r="62" spans="1:64" x14ac:dyDescent="0.25">
      <c r="A62">
        <f t="shared" si="17"/>
        <v>59</v>
      </c>
      <c r="B62" t="str">
        <f ca="1">CalcoliPAC!C62</f>
        <v>01/12/2011</v>
      </c>
      <c r="C62" s="3"/>
      <c r="E62">
        <f ca="1">CalcoliPAC!F62</f>
        <v>68.093004358119202</v>
      </c>
      <c r="F62" s="5">
        <v>0</v>
      </c>
      <c r="G62">
        <v>0</v>
      </c>
      <c r="H62">
        <f t="shared" ca="1" si="18"/>
        <v>216</v>
      </c>
      <c r="I62" s="3">
        <f t="shared" ca="1" si="19"/>
        <v>15113.481161982669</v>
      </c>
      <c r="K62">
        <f ca="1">CalcoliPAC!P62</f>
        <v>79.364919118771297</v>
      </c>
      <c r="L62" s="5">
        <v>0</v>
      </c>
      <c r="M62">
        <v>0</v>
      </c>
      <c r="N62">
        <f t="shared" ca="1" si="20"/>
        <v>228</v>
      </c>
      <c r="O62" s="3">
        <f t="shared" ca="1" si="21"/>
        <v>18980.953761139666</v>
      </c>
      <c r="Q62">
        <f ca="1">CalcoliPAC!X62</f>
        <v>35.6564199709184</v>
      </c>
      <c r="R62" s="5">
        <v>0</v>
      </c>
      <c r="S62">
        <v>0</v>
      </c>
      <c r="T62">
        <f t="shared" ca="1" si="22"/>
        <v>677</v>
      </c>
      <c r="U62" s="3">
        <f t="shared" ca="1" si="23"/>
        <v>23281.464011428397</v>
      </c>
      <c r="W62">
        <f ca="1">CalcoliPAC!AF62</f>
        <v>27.207799999999999</v>
      </c>
      <c r="X62" s="5">
        <v>0</v>
      </c>
      <c r="Y62">
        <v>0</v>
      </c>
      <c r="Z62">
        <f t="shared" ca="1" si="24"/>
        <v>672</v>
      </c>
      <c r="AA62" s="3">
        <f t="shared" ca="1" si="25"/>
        <v>18671.049600000002</v>
      </c>
      <c r="AC62">
        <f ca="1">CalcoliPAC!AN62</f>
        <v>19.363800000000001</v>
      </c>
      <c r="AD62" s="5">
        <v>0</v>
      </c>
      <c r="AE62">
        <v>0</v>
      </c>
      <c r="AF62">
        <f t="shared" ca="1" si="26"/>
        <v>707</v>
      </c>
      <c r="AG62" s="3">
        <f t="shared" ca="1" si="27"/>
        <v>13317.8297</v>
      </c>
      <c r="AJ62" s="3">
        <f t="shared" ca="1" si="9"/>
        <v>0</v>
      </c>
      <c r="AK62" s="5">
        <f t="shared" ca="1" si="28"/>
        <v>101362.21835483228</v>
      </c>
      <c r="AL62" s="5">
        <f t="shared" ca="1" si="10"/>
        <v>89364.778234550729</v>
      </c>
      <c r="AM62" s="5">
        <f t="shared" ca="1" si="29"/>
        <v>-11997.44012028155</v>
      </c>
      <c r="AP62" s="5">
        <f t="shared" ca="1" si="11"/>
        <v>0</v>
      </c>
      <c r="AQ62" s="5">
        <f t="shared" ca="1" si="12"/>
        <v>0</v>
      </c>
      <c r="AR62" s="19">
        <f t="shared" ca="1" si="1"/>
        <v>40878</v>
      </c>
      <c r="AT62">
        <f t="shared" ca="1" si="2"/>
        <v>0</v>
      </c>
      <c r="AU62">
        <f t="shared" ca="1" si="3"/>
        <v>0</v>
      </c>
      <c r="AV62">
        <f t="shared" ca="1" si="4"/>
        <v>0</v>
      </c>
      <c r="AW62">
        <f t="shared" ca="1" si="5"/>
        <v>0</v>
      </c>
      <c r="AX62">
        <f t="shared" ca="1" si="6"/>
        <v>0</v>
      </c>
      <c r="AZ62">
        <f t="shared" ca="1" si="30"/>
        <v>5</v>
      </c>
      <c r="BA62">
        <f t="shared" ca="1" si="30"/>
        <v>5</v>
      </c>
      <c r="BB62">
        <f t="shared" ca="1" si="30"/>
        <v>5</v>
      </c>
      <c r="BC62">
        <f t="shared" ca="1" si="30"/>
        <v>5</v>
      </c>
      <c r="BD62">
        <f t="shared" ca="1" si="30"/>
        <v>5</v>
      </c>
      <c r="BF62">
        <f t="shared" ca="1" si="13"/>
        <v>25</v>
      </c>
      <c r="BI62" s="45">
        <f t="shared" ca="1" si="8"/>
        <v>187.78164516772085</v>
      </c>
      <c r="BJ62" s="45">
        <f t="shared" ca="1" si="14"/>
        <v>89552.55987971845</v>
      </c>
      <c r="BK62" s="45">
        <f t="shared" ca="1" si="15"/>
        <v>5.0305443167923958E-3</v>
      </c>
      <c r="BL62" s="58">
        <f t="shared" ca="1" si="16"/>
        <v>10447.44012028155</v>
      </c>
    </row>
    <row r="63" spans="1:64" x14ac:dyDescent="0.25">
      <c r="A63">
        <f t="shared" si="17"/>
        <v>60</v>
      </c>
      <c r="B63" t="str">
        <f ca="1">CalcoliPAC!C63</f>
        <v>30/12/2011</v>
      </c>
      <c r="C63" s="3"/>
      <c r="E63">
        <f ca="1">CalcoliPAC!F63</f>
        <v>69.969820194364203</v>
      </c>
      <c r="F63" s="5">
        <v>0</v>
      </c>
      <c r="G63">
        <v>0</v>
      </c>
      <c r="H63">
        <f t="shared" ca="1" si="18"/>
        <v>216</v>
      </c>
      <c r="I63" s="3">
        <f t="shared" ca="1" si="19"/>
        <v>15995.414522585521</v>
      </c>
      <c r="K63">
        <f ca="1">CalcoliPAC!P63</f>
        <v>83.249797197980996</v>
      </c>
      <c r="L63" s="5">
        <v>0</v>
      </c>
      <c r="M63">
        <v>0</v>
      </c>
      <c r="N63">
        <f t="shared" ca="1" si="20"/>
        <v>228</v>
      </c>
      <c r="O63" s="3">
        <f t="shared" ca="1" si="21"/>
        <v>19731.678646347591</v>
      </c>
      <c r="Q63">
        <f ca="1">CalcoliPAC!X63</f>
        <v>34.389163975522003</v>
      </c>
      <c r="R63" s="5">
        <v>0</v>
      </c>
      <c r="S63">
        <v>0</v>
      </c>
      <c r="T63">
        <f t="shared" ca="1" si="22"/>
        <v>677</v>
      </c>
      <c r="U63" s="3">
        <f t="shared" ca="1" si="23"/>
        <v>25522.523302288871</v>
      </c>
      <c r="W63">
        <f ca="1">CalcoliPAC!AF63</f>
        <v>27.784300000000002</v>
      </c>
      <c r="X63" s="5">
        <v>0</v>
      </c>
      <c r="Y63">
        <v>0</v>
      </c>
      <c r="Z63">
        <f t="shared" ca="1" si="24"/>
        <v>672</v>
      </c>
      <c r="AA63" s="3">
        <f t="shared" ca="1" si="25"/>
        <v>20523.552</v>
      </c>
      <c r="AC63">
        <f ca="1">CalcoliPAC!AN63</f>
        <v>18.8371</v>
      </c>
      <c r="AD63" s="5">
        <v>0</v>
      </c>
      <c r="AE63">
        <v>0</v>
      </c>
      <c r="AF63">
        <f t="shared" ca="1" si="26"/>
        <v>707</v>
      </c>
      <c r="AG63" s="3">
        <f t="shared" ca="1" si="27"/>
        <v>14193.449200000001</v>
      </c>
      <c r="AJ63" s="3">
        <f t="shared" ca="1" si="9"/>
        <v>0</v>
      </c>
      <c r="AK63" s="5">
        <f t="shared" ca="1" si="28"/>
        <v>101387.21835483228</v>
      </c>
      <c r="AL63" s="5">
        <f t="shared" ca="1" si="10"/>
        <v>95966.617671221975</v>
      </c>
      <c r="AM63" s="5">
        <f t="shared" ca="1" si="29"/>
        <v>-5420.6006836103043</v>
      </c>
      <c r="AP63" s="5">
        <f t="shared" ca="1" si="11"/>
        <v>0</v>
      </c>
      <c r="AQ63" s="5">
        <f t="shared" ca="1" si="12"/>
        <v>0</v>
      </c>
      <c r="AR63" s="19">
        <f t="shared" ca="1" si="1"/>
        <v>40907</v>
      </c>
      <c r="AT63">
        <f t="shared" ca="1" si="2"/>
        <v>0</v>
      </c>
      <c r="AU63">
        <f t="shared" ca="1" si="3"/>
        <v>0</v>
      </c>
      <c r="AV63">
        <f t="shared" ca="1" si="4"/>
        <v>0</v>
      </c>
      <c r="AW63">
        <f t="shared" ca="1" si="5"/>
        <v>0</v>
      </c>
      <c r="AX63">
        <f t="shared" ca="1" si="6"/>
        <v>0</v>
      </c>
      <c r="AZ63">
        <f t="shared" ca="1" si="30"/>
        <v>5</v>
      </c>
      <c r="BA63">
        <f t="shared" ca="1" si="30"/>
        <v>5</v>
      </c>
      <c r="BB63">
        <f t="shared" ca="1" si="30"/>
        <v>5</v>
      </c>
      <c r="BC63">
        <f t="shared" ca="1" si="30"/>
        <v>5</v>
      </c>
      <c r="BD63">
        <f t="shared" ca="1" si="30"/>
        <v>5</v>
      </c>
      <c r="BF63">
        <f t="shared" ca="1" si="13"/>
        <v>25</v>
      </c>
      <c r="BI63" s="45">
        <f t="shared" ca="1" si="8"/>
        <v>187.78164516772085</v>
      </c>
      <c r="BJ63" s="45">
        <f t="shared" ca="1" si="14"/>
        <v>96154.399316389696</v>
      </c>
      <c r="BK63" s="45">
        <f t="shared" ca="1" si="15"/>
        <v>7.3720276065122325E-2</v>
      </c>
      <c r="BL63" s="58">
        <f t="shared" ca="1" si="16"/>
        <v>3845.6006836103043</v>
      </c>
    </row>
    <row r="64" spans="1:64" x14ac:dyDescent="0.25">
      <c r="A64">
        <f t="shared" si="17"/>
        <v>61</v>
      </c>
      <c r="B64" t="str">
        <f ca="1">CalcoliPAC!C64</f>
        <v>01/02/2012</v>
      </c>
      <c r="C64" s="3"/>
      <c r="E64">
        <f ca="1">CalcoliPAC!F64</f>
        <v>74.052845011970007</v>
      </c>
      <c r="F64" s="5">
        <v>0</v>
      </c>
      <c r="G64">
        <v>0</v>
      </c>
      <c r="H64">
        <f t="shared" ca="1" si="18"/>
        <v>216</v>
      </c>
      <c r="I64" s="3">
        <f t="shared" ca="1" si="19"/>
        <v>16489.015208026791</v>
      </c>
      <c r="K64">
        <f ca="1">CalcoliPAC!P64</f>
        <v>86.542450203278904</v>
      </c>
      <c r="L64" s="5">
        <v>0</v>
      </c>
      <c r="M64">
        <v>0</v>
      </c>
      <c r="N64">
        <f t="shared" ca="1" si="20"/>
        <v>228</v>
      </c>
      <c r="O64" s="3">
        <f t="shared" ca="1" si="21"/>
        <v>20322.022327554467</v>
      </c>
      <c r="Q64">
        <f ca="1">CalcoliPAC!X64</f>
        <v>37.699443577974698</v>
      </c>
      <c r="R64" s="5">
        <v>0</v>
      </c>
      <c r="S64">
        <v>0</v>
      </c>
      <c r="T64">
        <f t="shared" ca="1" si="22"/>
        <v>677</v>
      </c>
      <c r="U64" s="3">
        <f t="shared" ca="1" si="23"/>
        <v>26841.907929250061</v>
      </c>
      <c r="W64">
        <f ca="1">CalcoliPAC!AF64</f>
        <v>30.541</v>
      </c>
      <c r="X64" s="5">
        <v>0</v>
      </c>
      <c r="Y64">
        <v>0</v>
      </c>
      <c r="Z64">
        <f t="shared" ca="1" si="24"/>
        <v>672</v>
      </c>
      <c r="AA64" s="3">
        <f t="shared" ca="1" si="25"/>
        <v>21416.371199999998</v>
      </c>
      <c r="AC64">
        <f ca="1">CalcoliPAC!AN64</f>
        <v>20.075600000000001</v>
      </c>
      <c r="AD64" s="5">
        <v>0</v>
      </c>
      <c r="AE64">
        <v>0</v>
      </c>
      <c r="AF64">
        <f t="shared" ca="1" si="26"/>
        <v>707</v>
      </c>
      <c r="AG64" s="3">
        <f t="shared" ca="1" si="27"/>
        <v>14881.5723</v>
      </c>
      <c r="AJ64" s="3">
        <f t="shared" ca="1" si="9"/>
        <v>0</v>
      </c>
      <c r="AK64" s="5">
        <f t="shared" ca="1" si="28"/>
        <v>101412.21835483228</v>
      </c>
      <c r="AL64" s="5">
        <f t="shared" ca="1" si="10"/>
        <v>99950.888964831305</v>
      </c>
      <c r="AM64" s="5">
        <f t="shared" ca="1" si="29"/>
        <v>-1461.3293900009739</v>
      </c>
      <c r="AP64" s="5">
        <f ca="1">AL64</f>
        <v>99950.888964831305</v>
      </c>
      <c r="AQ64" s="5">
        <f t="shared" ca="1" si="12"/>
        <v>0</v>
      </c>
      <c r="AR64" s="19">
        <f t="shared" ca="1" si="1"/>
        <v>40940</v>
      </c>
      <c r="AT64">
        <f t="shared" ca="1" si="2"/>
        <v>0</v>
      </c>
      <c r="AU64">
        <f t="shared" ca="1" si="3"/>
        <v>0</v>
      </c>
      <c r="AV64">
        <f t="shared" ca="1" si="4"/>
        <v>0</v>
      </c>
      <c r="AW64">
        <f t="shared" ca="1" si="5"/>
        <v>0</v>
      </c>
      <c r="AX64">
        <f t="shared" ca="1" si="6"/>
        <v>0</v>
      </c>
      <c r="AZ64">
        <f t="shared" ca="1" si="30"/>
        <v>5</v>
      </c>
      <c r="BA64">
        <f t="shared" ca="1" si="30"/>
        <v>5</v>
      </c>
      <c r="BB64">
        <f t="shared" ca="1" si="30"/>
        <v>5</v>
      </c>
      <c r="BC64">
        <f t="shared" ca="1" si="30"/>
        <v>5</v>
      </c>
      <c r="BD64">
        <f t="shared" ca="1" si="30"/>
        <v>5</v>
      </c>
      <c r="BF64">
        <f t="shared" ca="1" si="13"/>
        <v>25</v>
      </c>
      <c r="BI64" s="45">
        <f t="shared" ca="1" si="8"/>
        <v>187.78164516772085</v>
      </c>
      <c r="BJ64" s="45">
        <f t="shared" ca="1" si="14"/>
        <v>100138.67060999903</v>
      </c>
      <c r="BK64" s="45">
        <f t="shared" ca="1" si="15"/>
        <v>4.1436183075715061E-2</v>
      </c>
      <c r="BL64" s="58">
        <f t="shared" ca="1" si="16"/>
        <v>-138.67060999902606</v>
      </c>
    </row>
    <row r="65" spans="1:64" x14ac:dyDescent="0.25">
      <c r="A65">
        <f t="shared" si="17"/>
        <v>62</v>
      </c>
      <c r="B65" t="str">
        <f ca="1">CalcoliPAC!C65</f>
        <v>01/03/2012</v>
      </c>
      <c r="C65" s="3"/>
      <c r="E65">
        <f ca="1">CalcoliPAC!F65</f>
        <v>76.338033370494401</v>
      </c>
      <c r="F65" s="5">
        <v>0</v>
      </c>
      <c r="G65">
        <v>0</v>
      </c>
      <c r="H65">
        <f t="shared" ca="1" si="18"/>
        <v>216</v>
      </c>
      <c r="I65" s="3">
        <f t="shared" ca="1" si="19"/>
        <v>16297.118728607771</v>
      </c>
      <c r="K65">
        <f ca="1">CalcoliPAC!P65</f>
        <v>89.131676875238895</v>
      </c>
      <c r="L65" s="5">
        <v>0</v>
      </c>
      <c r="M65">
        <v>0</v>
      </c>
      <c r="N65">
        <f t="shared" ca="1" si="20"/>
        <v>228</v>
      </c>
      <c r="O65" s="3">
        <f t="shared" ca="1" si="21"/>
        <v>20855.554949136244</v>
      </c>
      <c r="Q65">
        <f ca="1">CalcoliPAC!X65</f>
        <v>39.648313041728301</v>
      </c>
      <c r="R65" s="5">
        <v>0</v>
      </c>
      <c r="S65">
        <v>0</v>
      </c>
      <c r="T65">
        <f t="shared" ca="1" si="22"/>
        <v>677</v>
      </c>
      <c r="U65" s="3">
        <f t="shared" ca="1" si="23"/>
        <v>26249.614680358725</v>
      </c>
      <c r="W65">
        <f ca="1">CalcoliPAC!AF65</f>
        <v>31.869599999999998</v>
      </c>
      <c r="X65" s="5">
        <v>0</v>
      </c>
      <c r="Y65">
        <v>0</v>
      </c>
      <c r="Z65">
        <f t="shared" ca="1" si="24"/>
        <v>672</v>
      </c>
      <c r="AA65" s="3">
        <f t="shared" ca="1" si="25"/>
        <v>21278.745599999998</v>
      </c>
      <c r="AC65">
        <f ca="1">CalcoliPAC!AN65</f>
        <v>21.0489</v>
      </c>
      <c r="AD65" s="5">
        <v>0</v>
      </c>
      <c r="AE65">
        <v>0</v>
      </c>
      <c r="AF65">
        <f t="shared" ca="1" si="26"/>
        <v>707</v>
      </c>
      <c r="AG65" s="3">
        <f t="shared" ca="1" si="27"/>
        <v>15391.177900000001</v>
      </c>
      <c r="AJ65" s="3">
        <f t="shared" ca="1" si="9"/>
        <v>0</v>
      </c>
      <c r="AK65" s="5">
        <f t="shared" ca="1" si="28"/>
        <v>101437.21835483228</v>
      </c>
      <c r="AL65" s="5">
        <f t="shared" ca="1" si="10"/>
        <v>100072.21185810275</v>
      </c>
      <c r="AM65" s="5">
        <f t="shared" ca="1" si="29"/>
        <v>-1365.006496729533</v>
      </c>
      <c r="AQ65" s="5">
        <f t="shared" ca="1" si="12"/>
        <v>0</v>
      </c>
      <c r="AR65" s="19">
        <f t="shared" ca="1" si="1"/>
        <v>40969</v>
      </c>
      <c r="AT65">
        <f t="shared" ca="1" si="2"/>
        <v>0</v>
      </c>
      <c r="AU65">
        <f t="shared" ca="1" si="3"/>
        <v>0</v>
      </c>
      <c r="AV65">
        <f t="shared" ca="1" si="4"/>
        <v>0</v>
      </c>
      <c r="AW65">
        <f t="shared" ca="1" si="5"/>
        <v>0</v>
      </c>
      <c r="AX65">
        <f t="shared" ca="1" si="6"/>
        <v>0</v>
      </c>
      <c r="AZ65">
        <f t="shared" ca="1" si="30"/>
        <v>5</v>
      </c>
      <c r="BA65">
        <f t="shared" ca="1" si="30"/>
        <v>5</v>
      </c>
      <c r="BB65">
        <f t="shared" ca="1" si="30"/>
        <v>5</v>
      </c>
      <c r="BC65">
        <f t="shared" ca="1" si="30"/>
        <v>5</v>
      </c>
      <c r="BD65">
        <f t="shared" ca="1" si="30"/>
        <v>5</v>
      </c>
      <c r="BF65">
        <f t="shared" ca="1" si="13"/>
        <v>25</v>
      </c>
      <c r="BI65" s="45">
        <f t="shared" ca="1" si="8"/>
        <v>187.78164516772085</v>
      </c>
      <c r="BJ65" s="45">
        <f t="shared" ca="1" si="14"/>
        <v>100259.99350327047</v>
      </c>
      <c r="BK65" s="45">
        <f t="shared" ca="1" si="15"/>
        <v>1.2115488705053412E-3</v>
      </c>
      <c r="BL65" s="58">
        <f t="shared" ca="1" si="16"/>
        <v>-259.99350327046704</v>
      </c>
    </row>
    <row r="66" spans="1:64" x14ac:dyDescent="0.25">
      <c r="A66">
        <f t="shared" si="17"/>
        <v>63</v>
      </c>
      <c r="B66" t="str">
        <f ca="1">CalcoliPAC!C66</f>
        <v>30/03/2012</v>
      </c>
      <c r="C66" s="3"/>
      <c r="E66">
        <f ca="1">CalcoliPAC!F66</f>
        <v>75.449623743554497</v>
      </c>
      <c r="F66" s="5">
        <v>0</v>
      </c>
      <c r="G66">
        <v>0</v>
      </c>
      <c r="H66">
        <f t="shared" ca="1" si="18"/>
        <v>216</v>
      </c>
      <c r="I66" s="3">
        <f t="shared" ca="1" si="19"/>
        <v>16025.679298076042</v>
      </c>
      <c r="K66">
        <f ca="1">CalcoliPAC!P66</f>
        <v>91.4717322330537</v>
      </c>
      <c r="L66" s="5">
        <v>0</v>
      </c>
      <c r="M66">
        <v>0</v>
      </c>
      <c r="N66">
        <f t="shared" ca="1" si="20"/>
        <v>228</v>
      </c>
      <c r="O66" s="3">
        <f t="shared" ca="1" si="21"/>
        <v>20853.54864865218</v>
      </c>
      <c r="Q66">
        <f ca="1">CalcoliPAC!X66</f>
        <v>38.773433796689403</v>
      </c>
      <c r="R66" s="5">
        <v>0</v>
      </c>
      <c r="S66">
        <v>0</v>
      </c>
      <c r="T66">
        <f t="shared" ca="1" si="22"/>
        <v>677</v>
      </c>
      <c r="U66" s="3">
        <f t="shared" ca="1" si="23"/>
        <v>26390.590960928235</v>
      </c>
      <c r="W66">
        <f ca="1">CalcoliPAC!AF66</f>
        <v>31.6648</v>
      </c>
      <c r="X66" s="5">
        <v>0</v>
      </c>
      <c r="Y66">
        <v>0</v>
      </c>
      <c r="Z66">
        <f t="shared" ca="1" si="24"/>
        <v>672</v>
      </c>
      <c r="AA66" s="3">
        <f t="shared" ca="1" si="25"/>
        <v>21136.886399999999</v>
      </c>
      <c r="AC66">
        <f ca="1">CalcoliPAC!AN66</f>
        <v>21.7697</v>
      </c>
      <c r="AD66" s="5">
        <v>0</v>
      </c>
      <c r="AE66">
        <v>0</v>
      </c>
      <c r="AF66">
        <f t="shared" ca="1" si="26"/>
        <v>707</v>
      </c>
      <c r="AG66" s="3">
        <f t="shared" ca="1" si="27"/>
        <v>14360.7961</v>
      </c>
      <c r="AJ66" s="3">
        <f t="shared" ca="1" si="9"/>
        <v>0</v>
      </c>
      <c r="AK66" s="5">
        <f t="shared" ca="1" si="28"/>
        <v>101462.21835483228</v>
      </c>
      <c r="AL66" s="5">
        <f t="shared" ca="1" si="10"/>
        <v>98767.501407656455</v>
      </c>
      <c r="AM66" s="5">
        <f t="shared" ca="1" si="29"/>
        <v>-2694.7169471758243</v>
      </c>
      <c r="AQ66" s="5">
        <f t="shared" ca="1" si="12"/>
        <v>0</v>
      </c>
      <c r="AR66" s="19">
        <f t="shared" ca="1" si="1"/>
        <v>40998</v>
      </c>
      <c r="AT66">
        <f t="shared" ca="1" si="2"/>
        <v>0</v>
      </c>
      <c r="AU66">
        <f t="shared" ca="1" si="3"/>
        <v>0</v>
      </c>
      <c r="AV66">
        <f t="shared" ca="1" si="4"/>
        <v>0</v>
      </c>
      <c r="AW66">
        <f t="shared" ca="1" si="5"/>
        <v>0</v>
      </c>
      <c r="AX66">
        <f t="shared" ca="1" si="6"/>
        <v>0</v>
      </c>
      <c r="AZ66">
        <f t="shared" ca="1" si="30"/>
        <v>5</v>
      </c>
      <c r="BA66">
        <f t="shared" ca="1" si="30"/>
        <v>5</v>
      </c>
      <c r="BB66">
        <f t="shared" ca="1" si="30"/>
        <v>5</v>
      </c>
      <c r="BC66">
        <f t="shared" ca="1" si="30"/>
        <v>5</v>
      </c>
      <c r="BD66">
        <f t="shared" ca="1" si="30"/>
        <v>5</v>
      </c>
      <c r="BF66">
        <f t="shared" ca="1" si="13"/>
        <v>25</v>
      </c>
      <c r="BI66" s="45">
        <f t="shared" ca="1" si="8"/>
        <v>187.78164516772085</v>
      </c>
      <c r="BJ66" s="45">
        <f t="shared" ca="1" si="14"/>
        <v>98955.283052824176</v>
      </c>
      <c r="BK66" s="45">
        <f t="shared" ca="1" si="15"/>
        <v>-1.3013270845701141E-2</v>
      </c>
      <c r="BL66" s="58">
        <f t="shared" ca="1" si="16"/>
        <v>1044.7169471758243</v>
      </c>
    </row>
    <row r="67" spans="1:64" x14ac:dyDescent="0.25">
      <c r="A67">
        <f t="shared" si="17"/>
        <v>64</v>
      </c>
      <c r="B67" t="str">
        <f ca="1">CalcoliPAC!C67</f>
        <v>30/04/2012</v>
      </c>
      <c r="C67" s="3"/>
      <c r="E67">
        <f ca="1">CalcoliPAC!F67</f>
        <v>74.192959713315005</v>
      </c>
      <c r="F67" s="5">
        <v>0</v>
      </c>
      <c r="G67">
        <v>0</v>
      </c>
      <c r="H67">
        <f t="shared" ca="1" si="18"/>
        <v>216</v>
      </c>
      <c r="I67" s="3">
        <f t="shared" ca="1" si="19"/>
        <v>14779.856519222472</v>
      </c>
      <c r="K67">
        <f ca="1">CalcoliPAC!P67</f>
        <v>91.462932669527106</v>
      </c>
      <c r="L67" s="5">
        <v>0</v>
      </c>
      <c r="M67">
        <v>0</v>
      </c>
      <c r="N67">
        <f t="shared" ca="1" si="20"/>
        <v>228</v>
      </c>
      <c r="O67" s="3">
        <f t="shared" ca="1" si="21"/>
        <v>20415.110575523922</v>
      </c>
      <c r="Q67">
        <f ca="1">CalcoliPAC!X67</f>
        <v>38.981670547899903</v>
      </c>
      <c r="R67" s="5">
        <v>0</v>
      </c>
      <c r="S67">
        <v>0</v>
      </c>
      <c r="T67">
        <f t="shared" ca="1" si="22"/>
        <v>677</v>
      </c>
      <c r="U67" s="3">
        <f t="shared" ca="1" si="23"/>
        <v>23570.579698912363</v>
      </c>
      <c r="W67">
        <f ca="1">CalcoliPAC!AF67</f>
        <v>31.453700000000001</v>
      </c>
      <c r="X67" s="5">
        <v>0</v>
      </c>
      <c r="Y67">
        <v>0</v>
      </c>
      <c r="Z67">
        <f t="shared" ca="1" si="24"/>
        <v>672</v>
      </c>
      <c r="AA67" s="3">
        <f t="shared" ca="1" si="25"/>
        <v>19167.9264</v>
      </c>
      <c r="AC67">
        <f ca="1">CalcoliPAC!AN67</f>
        <v>20.3123</v>
      </c>
      <c r="AD67" s="5">
        <v>0</v>
      </c>
      <c r="AE67">
        <v>0</v>
      </c>
      <c r="AF67">
        <f t="shared" ca="1" si="26"/>
        <v>707</v>
      </c>
      <c r="AG67" s="3">
        <f t="shared" ca="1" si="27"/>
        <v>13182.9341</v>
      </c>
      <c r="AJ67" s="3">
        <f t="shared" ca="1" si="9"/>
        <v>0</v>
      </c>
      <c r="AK67" s="5">
        <f t="shared" ca="1" si="28"/>
        <v>101487.21835483228</v>
      </c>
      <c r="AL67" s="5">
        <f t="shared" ca="1" si="10"/>
        <v>91116.407293658762</v>
      </c>
      <c r="AM67" s="5">
        <f t="shared" ca="1" si="29"/>
        <v>-10370.811061173517</v>
      </c>
      <c r="AQ67" s="5">
        <f t="shared" ca="1" si="12"/>
        <v>0</v>
      </c>
      <c r="AR67" s="19">
        <f t="shared" ca="1" si="1"/>
        <v>41029</v>
      </c>
      <c r="AT67">
        <f t="shared" ca="1" si="2"/>
        <v>0</v>
      </c>
      <c r="AU67">
        <f t="shared" ca="1" si="3"/>
        <v>0</v>
      </c>
      <c r="AV67">
        <f t="shared" ca="1" si="4"/>
        <v>0</v>
      </c>
      <c r="AW67">
        <f t="shared" ca="1" si="5"/>
        <v>0</v>
      </c>
      <c r="AX67">
        <f t="shared" ca="1" si="6"/>
        <v>0</v>
      </c>
      <c r="AZ67">
        <f t="shared" ca="1" si="30"/>
        <v>5</v>
      </c>
      <c r="BA67">
        <f t="shared" ca="1" si="30"/>
        <v>5</v>
      </c>
      <c r="BB67">
        <f t="shared" ca="1" si="30"/>
        <v>5</v>
      </c>
      <c r="BC67">
        <f t="shared" ca="1" si="30"/>
        <v>5</v>
      </c>
      <c r="BD67">
        <f t="shared" ca="1" si="30"/>
        <v>5</v>
      </c>
      <c r="BF67">
        <f t="shared" ca="1" si="13"/>
        <v>25</v>
      </c>
      <c r="BI67" s="45">
        <f t="shared" ca="1" si="8"/>
        <v>187.78164516772085</v>
      </c>
      <c r="BJ67" s="45">
        <f t="shared" ca="1" si="14"/>
        <v>91304.188938826483</v>
      </c>
      <c r="BK67" s="45">
        <f t="shared" ca="1" si="15"/>
        <v>-7.7318702730741484E-2</v>
      </c>
      <c r="BL67" s="58">
        <f t="shared" ca="1" si="16"/>
        <v>8695.8110611735174</v>
      </c>
    </row>
    <row r="68" spans="1:64" x14ac:dyDescent="0.25">
      <c r="A68">
        <f t="shared" si="17"/>
        <v>65</v>
      </c>
      <c r="B68" t="str">
        <f ca="1">CalcoliPAC!C68</f>
        <v>01/06/2012</v>
      </c>
      <c r="C68" s="3"/>
      <c r="E68">
        <f ca="1">CalcoliPAC!F68</f>
        <v>68.425261663067005</v>
      </c>
      <c r="F68" s="5">
        <v>0</v>
      </c>
      <c r="G68">
        <v>0</v>
      </c>
      <c r="H68">
        <f t="shared" ca="1" si="18"/>
        <v>216</v>
      </c>
      <c r="I68" s="3">
        <f t="shared" ca="1" si="19"/>
        <v>15838.981238917764</v>
      </c>
      <c r="K68">
        <f ca="1">CalcoliPAC!P68</f>
        <v>89.539958664578606</v>
      </c>
      <c r="L68" s="5">
        <v>0</v>
      </c>
      <c r="M68">
        <v>0</v>
      </c>
      <c r="N68">
        <f t="shared" ca="1" si="20"/>
        <v>228</v>
      </c>
      <c r="O68" s="3">
        <f t="shared" ca="1" si="21"/>
        <v>21199.348867797191</v>
      </c>
      <c r="Q68">
        <f ca="1">CalcoliPAC!X68</f>
        <v>34.816218166783401</v>
      </c>
      <c r="R68" s="5">
        <v>0</v>
      </c>
      <c r="S68">
        <v>0</v>
      </c>
      <c r="T68">
        <f t="shared" ca="1" si="22"/>
        <v>677</v>
      </c>
      <c r="U68" s="3">
        <f t="shared" ca="1" si="23"/>
        <v>24479.687595156607</v>
      </c>
      <c r="W68">
        <f ca="1">CalcoliPAC!AF68</f>
        <v>28.523700000000002</v>
      </c>
      <c r="X68" s="5">
        <v>0</v>
      </c>
      <c r="Y68">
        <v>0</v>
      </c>
      <c r="Z68">
        <f t="shared" ca="1" si="24"/>
        <v>672</v>
      </c>
      <c r="AA68" s="3">
        <f t="shared" ca="1" si="25"/>
        <v>20027.750400000001</v>
      </c>
      <c r="AC68">
        <f ca="1">CalcoliPAC!AN68</f>
        <v>18.6463</v>
      </c>
      <c r="AD68" s="5">
        <v>0</v>
      </c>
      <c r="AE68">
        <v>0</v>
      </c>
      <c r="AF68">
        <f t="shared" ca="1" si="26"/>
        <v>707</v>
      </c>
      <c r="AG68" s="3">
        <f t="shared" ca="1" si="27"/>
        <v>13636.5453</v>
      </c>
      <c r="AJ68" s="3">
        <f t="shared" ca="1" si="9"/>
        <v>0</v>
      </c>
      <c r="AK68" s="5">
        <f t="shared" ca="1" si="28"/>
        <v>101512.21835483228</v>
      </c>
      <c r="AL68" s="5">
        <f t="shared" ca="1" si="10"/>
        <v>95182.313401871565</v>
      </c>
      <c r="AM68" s="5">
        <f t="shared" ca="1" si="29"/>
        <v>-6329.9049529607146</v>
      </c>
      <c r="AQ68" s="5">
        <f t="shared" ca="1" si="12"/>
        <v>0</v>
      </c>
      <c r="AR68" s="19">
        <f t="shared" ref="AR68:AR124" ca="1" si="31">DATEVALUE(B68)</f>
        <v>41061</v>
      </c>
      <c r="AT68">
        <f t="shared" ref="AT68:AT125" ca="1" si="32">G68*E68*Comm_Perc</f>
        <v>0</v>
      </c>
      <c r="AU68">
        <f t="shared" ref="AU68:AU125" ca="1" si="33">K68*M68*Comm_Perc</f>
        <v>0</v>
      </c>
      <c r="AV68">
        <f t="shared" ref="AV68:AV125" ca="1" si="34">Q68*S68*Comm_Perc</f>
        <v>0</v>
      </c>
      <c r="AW68">
        <f t="shared" ref="AW68:AW125" ca="1" si="35">W68*Y68*Comm_Perc</f>
        <v>0</v>
      </c>
      <c r="AX68">
        <f t="shared" ref="AX68:AX125" ca="1" si="36">AC68*AE68*Comm_Perc</f>
        <v>0</v>
      </c>
      <c r="AZ68">
        <f t="shared" ref="AZ68:BD99" ca="1" si="37">IF(AT68&lt;Comm_Min,Comm_Min,IF(AT68&gt;Comm_MAX,Comm_MAX,AT68))</f>
        <v>5</v>
      </c>
      <c r="BA68">
        <f t="shared" ca="1" si="37"/>
        <v>5</v>
      </c>
      <c r="BB68">
        <f t="shared" ca="1" si="37"/>
        <v>5</v>
      </c>
      <c r="BC68">
        <f t="shared" ca="1" si="37"/>
        <v>5</v>
      </c>
      <c r="BD68">
        <f t="shared" ca="1" si="37"/>
        <v>5</v>
      </c>
      <c r="BF68">
        <f t="shared" ca="1" si="13"/>
        <v>25</v>
      </c>
      <c r="BI68" s="45">
        <f t="shared" ref="BI68:BI124" ca="1" si="38">BI67*rend_monetario/12+BI67-AJ68</f>
        <v>187.78164516772085</v>
      </c>
      <c r="BJ68" s="45">
        <f t="shared" ca="1" si="14"/>
        <v>95370.095047039285</v>
      </c>
      <c r="BK68" s="45">
        <f t="shared" ca="1" si="15"/>
        <v>4.4531430107078052E-2</v>
      </c>
      <c r="BL68" s="58">
        <f t="shared" ca="1" si="16"/>
        <v>4629.9049529607146</v>
      </c>
    </row>
    <row r="69" spans="1:64" x14ac:dyDescent="0.25">
      <c r="A69">
        <f t="shared" si="17"/>
        <v>66</v>
      </c>
      <c r="B69" t="str">
        <f ca="1">CalcoliPAC!C69</f>
        <v>29/06/2012</v>
      </c>
      <c r="C69" s="3"/>
      <c r="E69">
        <f ca="1">CalcoliPAC!F69</f>
        <v>73.328616846841498</v>
      </c>
      <c r="F69" s="5">
        <v>0</v>
      </c>
      <c r="G69">
        <v>0</v>
      </c>
      <c r="H69">
        <f t="shared" ca="1" si="18"/>
        <v>216</v>
      </c>
      <c r="I69" s="3">
        <f t="shared" ca="1" si="19"/>
        <v>16584.77731627422</v>
      </c>
      <c r="K69">
        <f ca="1">CalcoliPAC!P69</f>
        <v>92.9796002973561</v>
      </c>
      <c r="L69" s="5">
        <v>0</v>
      </c>
      <c r="M69">
        <v>0</v>
      </c>
      <c r="N69">
        <f t="shared" ca="1" si="20"/>
        <v>228</v>
      </c>
      <c r="O69" s="3">
        <f t="shared" ca="1" si="21"/>
        <v>22297.90880161128</v>
      </c>
      <c r="Q69">
        <f ca="1">CalcoliPAC!X69</f>
        <v>36.1590658717232</v>
      </c>
      <c r="R69" s="5">
        <v>0</v>
      </c>
      <c r="S69">
        <v>0</v>
      </c>
      <c r="T69">
        <f t="shared" ca="1" si="22"/>
        <v>677</v>
      </c>
      <c r="U69" s="3">
        <f t="shared" ca="1" si="23"/>
        <v>25245.11551311137</v>
      </c>
      <c r="W69">
        <f ca="1">CalcoliPAC!AF69</f>
        <v>29.8032</v>
      </c>
      <c r="X69" s="5">
        <v>0</v>
      </c>
      <c r="Y69">
        <v>0</v>
      </c>
      <c r="Z69">
        <f t="shared" ca="1" si="24"/>
        <v>672</v>
      </c>
      <c r="AA69" s="3">
        <f t="shared" ca="1" si="25"/>
        <v>21302.601599999998</v>
      </c>
      <c r="AC69">
        <f ca="1">CalcoliPAC!AN69</f>
        <v>19.2879</v>
      </c>
      <c r="AD69" s="5">
        <v>0</v>
      </c>
      <c r="AE69">
        <v>0</v>
      </c>
      <c r="AF69">
        <f t="shared" ca="1" si="26"/>
        <v>707</v>
      </c>
      <c r="AG69" s="3">
        <f t="shared" ca="1" si="27"/>
        <v>14884.117499999998</v>
      </c>
      <c r="AJ69" s="3">
        <f t="shared" ref="AJ69:AJ123" ca="1" si="39">G69*E69+K69*M69+Q69*S69+W69*Y69+AC69*AE69</f>
        <v>0</v>
      </c>
      <c r="AK69" s="5">
        <f t="shared" ca="1" si="28"/>
        <v>101537.21835483228</v>
      </c>
      <c r="AL69" s="5">
        <f t="shared" ref="AL69:AL124" ca="1" si="40">AG69+AA69+U69+O69+I69</f>
        <v>100314.52073099687</v>
      </c>
      <c r="AM69" s="5">
        <f t="shared" ca="1" si="29"/>
        <v>-1222.6976238354109</v>
      </c>
      <c r="AQ69" s="5">
        <f t="shared" ref="AQ69:AQ124" ca="1" si="41">-AJ69</f>
        <v>0</v>
      </c>
      <c r="AR69" s="19">
        <f t="shared" ca="1" si="31"/>
        <v>41089</v>
      </c>
      <c r="AT69">
        <f t="shared" ca="1" si="32"/>
        <v>0</v>
      </c>
      <c r="AU69">
        <f t="shared" ca="1" si="33"/>
        <v>0</v>
      </c>
      <c r="AV69">
        <f t="shared" ca="1" si="34"/>
        <v>0</v>
      </c>
      <c r="AW69">
        <f t="shared" ca="1" si="35"/>
        <v>0</v>
      </c>
      <c r="AX69">
        <f t="shared" ca="1" si="36"/>
        <v>0</v>
      </c>
      <c r="AZ69">
        <f t="shared" ca="1" si="37"/>
        <v>5</v>
      </c>
      <c r="BA69">
        <f t="shared" ca="1" si="37"/>
        <v>5</v>
      </c>
      <c r="BB69">
        <f t="shared" ca="1" si="37"/>
        <v>5</v>
      </c>
      <c r="BC69">
        <f t="shared" ca="1" si="37"/>
        <v>5</v>
      </c>
      <c r="BD69">
        <f t="shared" ca="1" si="37"/>
        <v>5</v>
      </c>
      <c r="BF69">
        <f t="shared" ref="BF69:BF124" ca="1" si="42">SUM(AZ69:BD69)</f>
        <v>25</v>
      </c>
      <c r="BI69" s="45">
        <f t="shared" ca="1" si="38"/>
        <v>187.78164516772085</v>
      </c>
      <c r="BJ69" s="45">
        <f t="shared" ref="BJ69:BJ124" ca="1" si="43">BI69+AL69</f>
        <v>100502.30237616459</v>
      </c>
      <c r="BK69" s="45">
        <f t="shared" ref="BK69:BK124" ca="1" si="44">BJ69/BJ68-1</f>
        <v>5.3813591426054019E-2</v>
      </c>
      <c r="BL69" s="58">
        <f t="shared" ref="BL69:BL124" ca="1" si="45">$BJ$3-BJ69</f>
        <v>-502.30237616458908</v>
      </c>
    </row>
    <row r="70" spans="1:64" x14ac:dyDescent="0.25">
      <c r="A70">
        <f t="shared" ref="A70:A124" si="46">A69+1</f>
        <v>67</v>
      </c>
      <c r="B70" t="str">
        <f ca="1">CalcoliPAC!C70</f>
        <v>01/08/2012</v>
      </c>
      <c r="C70" s="3"/>
      <c r="E70">
        <f ca="1">CalcoliPAC!F70</f>
        <v>76.781376464232494</v>
      </c>
      <c r="F70" s="5">
        <v>0</v>
      </c>
      <c r="G70">
        <v>0</v>
      </c>
      <c r="H70">
        <f t="shared" ref="H70:H124" ca="1" si="47">IF(G70="",H69,H69+G70)</f>
        <v>216</v>
      </c>
      <c r="I70" s="3">
        <f t="shared" ref="I70:I124" ca="1" si="48">H70*E71</f>
        <v>16832.094716078747</v>
      </c>
      <c r="K70">
        <f ca="1">CalcoliPAC!P70</f>
        <v>97.797845621102098</v>
      </c>
      <c r="L70" s="5">
        <v>0</v>
      </c>
      <c r="M70">
        <v>0</v>
      </c>
      <c r="N70">
        <f t="shared" ref="N70:N124" ca="1" si="49">N69+M70</f>
        <v>228</v>
      </c>
      <c r="O70" s="3">
        <f t="shared" ref="O70:O124" ca="1" si="50">N70*K71</f>
        <v>22317.348655944625</v>
      </c>
      <c r="Q70">
        <f ca="1">CalcoliPAC!X70</f>
        <v>37.289683180371298</v>
      </c>
      <c r="R70" s="5">
        <v>0</v>
      </c>
      <c r="S70">
        <v>0</v>
      </c>
      <c r="T70">
        <f t="shared" ref="T70:T124" ca="1" si="51">IF(S70="",T69,T69+S70)</f>
        <v>677</v>
      </c>
      <c r="U70" s="3">
        <f t="shared" ref="U70:U122" ca="1" si="52">T70*Q71</f>
        <v>25005.624371232119</v>
      </c>
      <c r="W70">
        <f ca="1">CalcoliPAC!AF70</f>
        <v>31.700299999999999</v>
      </c>
      <c r="X70" s="5">
        <v>0</v>
      </c>
      <c r="Y70">
        <v>0</v>
      </c>
      <c r="Z70">
        <f t="shared" ref="Z70:Z124" ca="1" si="53">IF(Y70="",Z69,Z69+Y70)</f>
        <v>672</v>
      </c>
      <c r="AA70" s="3">
        <f t="shared" ref="AA70:AA124" ca="1" si="54">Z70*W71</f>
        <v>21585.043200000004</v>
      </c>
      <c r="AC70">
        <f ca="1">CalcoliPAC!AN70</f>
        <v>21.052499999999998</v>
      </c>
      <c r="AD70" s="5">
        <v>0</v>
      </c>
      <c r="AE70">
        <v>0</v>
      </c>
      <c r="AF70">
        <f t="shared" ref="AF70:AF124" ca="1" si="55">IF(AE70="",AF69,AF69+AE70)</f>
        <v>707</v>
      </c>
      <c r="AG70" s="3">
        <f t="shared" ref="AG70:AG124" ca="1" si="56">AF70*AC71</f>
        <v>14924.275100000001</v>
      </c>
      <c r="AJ70" s="3">
        <f t="shared" ca="1" si="39"/>
        <v>0</v>
      </c>
      <c r="AK70" s="5">
        <f t="shared" ref="AK70:AK124" ca="1" si="57">AK69+AJ70+BF70</f>
        <v>101562.21835483228</v>
      </c>
      <c r="AL70" s="5">
        <f t="shared" ca="1" si="40"/>
        <v>100664.38604325551</v>
      </c>
      <c r="AM70" s="5">
        <f t="shared" ref="AM70:AM124" ca="1" si="58">AL70-AK70</f>
        <v>-897.83231157677073</v>
      </c>
      <c r="AQ70" s="5">
        <f t="shared" ca="1" si="41"/>
        <v>0</v>
      </c>
      <c r="AR70" s="19">
        <f t="shared" ca="1" si="31"/>
        <v>41122</v>
      </c>
      <c r="AT70">
        <f t="shared" ca="1" si="32"/>
        <v>0</v>
      </c>
      <c r="AU70">
        <f t="shared" ca="1" si="33"/>
        <v>0</v>
      </c>
      <c r="AV70">
        <f t="shared" ca="1" si="34"/>
        <v>0</v>
      </c>
      <c r="AW70">
        <f t="shared" ca="1" si="35"/>
        <v>0</v>
      </c>
      <c r="AX70">
        <f t="shared" ca="1" si="36"/>
        <v>0</v>
      </c>
      <c r="AZ70">
        <f t="shared" ca="1" si="37"/>
        <v>5</v>
      </c>
      <c r="BA70">
        <f t="shared" ca="1" si="37"/>
        <v>5</v>
      </c>
      <c r="BB70">
        <f t="shared" ca="1" si="37"/>
        <v>5</v>
      </c>
      <c r="BC70">
        <f t="shared" ca="1" si="37"/>
        <v>5</v>
      </c>
      <c r="BD70">
        <f t="shared" ca="1" si="37"/>
        <v>5</v>
      </c>
      <c r="BF70">
        <f t="shared" ca="1" si="42"/>
        <v>25</v>
      </c>
      <c r="BI70" s="45">
        <f t="shared" ca="1" si="38"/>
        <v>187.78164516772085</v>
      </c>
      <c r="BJ70" s="45">
        <f t="shared" ca="1" si="43"/>
        <v>100852.16768842323</v>
      </c>
      <c r="BK70" s="45">
        <f t="shared" ca="1" si="44"/>
        <v>3.4811671373373709E-3</v>
      </c>
      <c r="BL70" s="58">
        <f t="shared" ca="1" si="45"/>
        <v>-852.16768842322927</v>
      </c>
    </row>
    <row r="71" spans="1:64" x14ac:dyDescent="0.25">
      <c r="A71">
        <f t="shared" si="46"/>
        <v>68</v>
      </c>
      <c r="B71" t="str">
        <f ca="1">CalcoliPAC!C71</f>
        <v>31/08/2012</v>
      </c>
      <c r="C71" s="3"/>
      <c r="E71">
        <f ca="1">CalcoliPAC!F71</f>
        <v>77.926364426290505</v>
      </c>
      <c r="F71" s="5">
        <v>0</v>
      </c>
      <c r="G71">
        <v>0</v>
      </c>
      <c r="H71">
        <f t="shared" ca="1" si="47"/>
        <v>216</v>
      </c>
      <c r="I71" s="3">
        <f t="shared" ca="1" si="48"/>
        <v>17222.827696452736</v>
      </c>
      <c r="K71">
        <f ca="1">CalcoliPAC!P71</f>
        <v>97.883108140108007</v>
      </c>
      <c r="L71" s="5">
        <v>0</v>
      </c>
      <c r="M71">
        <v>0</v>
      </c>
      <c r="N71">
        <f t="shared" ca="1" si="49"/>
        <v>228</v>
      </c>
      <c r="O71" s="3">
        <f t="shared" ca="1" si="50"/>
        <v>22403.025698837086</v>
      </c>
      <c r="Q71">
        <f ca="1">CalcoliPAC!X71</f>
        <v>36.935929647314801</v>
      </c>
      <c r="R71" s="5">
        <v>0</v>
      </c>
      <c r="S71">
        <v>0</v>
      </c>
      <c r="T71">
        <f t="shared" ca="1" si="51"/>
        <v>677</v>
      </c>
      <c r="U71" s="3">
        <f t="shared" ca="1" si="52"/>
        <v>26534.520001623619</v>
      </c>
      <c r="W71">
        <f ca="1">CalcoliPAC!AF71</f>
        <v>32.120600000000003</v>
      </c>
      <c r="X71" s="5">
        <v>0</v>
      </c>
      <c r="Y71">
        <v>0</v>
      </c>
      <c r="Z71">
        <f t="shared" ca="1" si="53"/>
        <v>672</v>
      </c>
      <c r="AA71" s="3">
        <f t="shared" ca="1" si="54"/>
        <v>22284.326400000002</v>
      </c>
      <c r="AC71">
        <f ca="1">CalcoliPAC!AN71</f>
        <v>21.109300000000001</v>
      </c>
      <c r="AD71" s="5">
        <v>0</v>
      </c>
      <c r="AE71">
        <v>0</v>
      </c>
      <c r="AF71">
        <f t="shared" ca="1" si="55"/>
        <v>707</v>
      </c>
      <c r="AG71" s="3">
        <f t="shared" ca="1" si="56"/>
        <v>14984.652900000001</v>
      </c>
      <c r="AJ71" s="3">
        <f t="shared" ca="1" si="39"/>
        <v>0</v>
      </c>
      <c r="AK71" s="5">
        <f t="shared" ca="1" si="57"/>
        <v>101587.21835483228</v>
      </c>
      <c r="AL71" s="5">
        <f t="shared" ca="1" si="40"/>
        <v>103429.35269691344</v>
      </c>
      <c r="AM71" s="5">
        <f t="shared" ca="1" si="58"/>
        <v>1842.1343420811609</v>
      </c>
      <c r="AQ71" s="5">
        <f t="shared" ca="1" si="41"/>
        <v>0</v>
      </c>
      <c r="AR71" s="19">
        <f t="shared" ca="1" si="31"/>
        <v>41152</v>
      </c>
      <c r="AT71">
        <f t="shared" ca="1" si="32"/>
        <v>0</v>
      </c>
      <c r="AU71">
        <f t="shared" ca="1" si="33"/>
        <v>0</v>
      </c>
      <c r="AV71">
        <f t="shared" ca="1" si="34"/>
        <v>0</v>
      </c>
      <c r="AW71">
        <f t="shared" ca="1" si="35"/>
        <v>0</v>
      </c>
      <c r="AX71">
        <f t="shared" ca="1" si="36"/>
        <v>0</v>
      </c>
      <c r="AZ71">
        <f t="shared" ca="1" si="37"/>
        <v>5</v>
      </c>
      <c r="BA71">
        <f t="shared" ca="1" si="37"/>
        <v>5</v>
      </c>
      <c r="BB71">
        <f t="shared" ca="1" si="37"/>
        <v>5</v>
      </c>
      <c r="BC71">
        <f t="shared" ca="1" si="37"/>
        <v>5</v>
      </c>
      <c r="BD71">
        <f t="shared" ca="1" si="37"/>
        <v>5</v>
      </c>
      <c r="BF71">
        <f t="shared" ca="1" si="42"/>
        <v>25</v>
      </c>
      <c r="BI71" s="45">
        <f t="shared" ca="1" si="38"/>
        <v>187.78164516772085</v>
      </c>
      <c r="BJ71" s="45">
        <f t="shared" ca="1" si="43"/>
        <v>103617.13434208116</v>
      </c>
      <c r="BK71" s="45">
        <f t="shared" ca="1" si="44"/>
        <v>2.7416035936878691E-2</v>
      </c>
      <c r="BL71" s="58">
        <f t="shared" ca="1" si="45"/>
        <v>-3617.1343420811609</v>
      </c>
    </row>
    <row r="72" spans="1:64" x14ac:dyDescent="0.25">
      <c r="A72">
        <f t="shared" si="46"/>
        <v>69</v>
      </c>
      <c r="B72" t="str">
        <f ca="1">CalcoliPAC!C72</f>
        <v>01/10/2012</v>
      </c>
      <c r="C72" s="3"/>
      <c r="E72">
        <f ca="1">CalcoliPAC!F72</f>
        <v>79.735313409503405</v>
      </c>
      <c r="F72" s="5">
        <v>0</v>
      </c>
      <c r="G72">
        <v>0</v>
      </c>
      <c r="H72">
        <f t="shared" ca="1" si="47"/>
        <v>216</v>
      </c>
      <c r="I72" s="3">
        <f t="shared" ca="1" si="48"/>
        <v>17317.0064254797</v>
      </c>
      <c r="K72">
        <f ca="1">CalcoliPAC!P72</f>
        <v>98.258884644022302</v>
      </c>
      <c r="L72" s="5">
        <v>0</v>
      </c>
      <c r="M72">
        <v>0</v>
      </c>
      <c r="N72">
        <f t="shared" ca="1" si="49"/>
        <v>228</v>
      </c>
      <c r="O72" s="3">
        <f t="shared" ca="1" si="50"/>
        <v>22128.138240938188</v>
      </c>
      <c r="Q72">
        <f ca="1">CalcoliPAC!X72</f>
        <v>39.194268835485403</v>
      </c>
      <c r="R72" s="5">
        <v>0</v>
      </c>
      <c r="S72">
        <v>0</v>
      </c>
      <c r="T72">
        <f t="shared" ca="1" si="51"/>
        <v>677</v>
      </c>
      <c r="U72" s="3">
        <f t="shared" ca="1" si="52"/>
        <v>26611.181345789624</v>
      </c>
      <c r="W72">
        <f ca="1">CalcoliPAC!AF72</f>
        <v>33.161200000000001</v>
      </c>
      <c r="X72" s="5">
        <v>0</v>
      </c>
      <c r="Y72">
        <v>0</v>
      </c>
      <c r="Z72">
        <f t="shared" ca="1" si="53"/>
        <v>672</v>
      </c>
      <c r="AA72" s="3">
        <f t="shared" ca="1" si="54"/>
        <v>22522.416000000001</v>
      </c>
      <c r="AC72">
        <f ca="1">CalcoliPAC!AN72</f>
        <v>21.194700000000001</v>
      </c>
      <c r="AD72" s="5">
        <v>0</v>
      </c>
      <c r="AE72">
        <v>0</v>
      </c>
      <c r="AF72">
        <f t="shared" ca="1" si="55"/>
        <v>707</v>
      </c>
      <c r="AG72" s="3">
        <f t="shared" ca="1" si="56"/>
        <v>15272.8261</v>
      </c>
      <c r="AJ72" s="3">
        <f t="shared" ca="1" si="39"/>
        <v>0</v>
      </c>
      <c r="AK72" s="5">
        <f t="shared" ca="1" si="57"/>
        <v>101612.21835483228</v>
      </c>
      <c r="AL72" s="5">
        <f t="shared" ca="1" si="40"/>
        <v>103851.56811220752</v>
      </c>
      <c r="AM72" s="5">
        <f t="shared" ca="1" si="58"/>
        <v>2239.3497573752393</v>
      </c>
      <c r="AQ72" s="5">
        <f t="shared" ca="1" si="41"/>
        <v>0</v>
      </c>
      <c r="AR72" s="19">
        <f t="shared" ca="1" si="31"/>
        <v>41183</v>
      </c>
      <c r="AT72">
        <f t="shared" ca="1" si="32"/>
        <v>0</v>
      </c>
      <c r="AU72">
        <f t="shared" ca="1" si="33"/>
        <v>0</v>
      </c>
      <c r="AV72">
        <f t="shared" ca="1" si="34"/>
        <v>0</v>
      </c>
      <c r="AW72">
        <f t="shared" ca="1" si="35"/>
        <v>0</v>
      </c>
      <c r="AX72">
        <f t="shared" ca="1" si="36"/>
        <v>0</v>
      </c>
      <c r="AZ72">
        <f t="shared" ca="1" si="37"/>
        <v>5</v>
      </c>
      <c r="BA72">
        <f t="shared" ca="1" si="37"/>
        <v>5</v>
      </c>
      <c r="BB72">
        <f t="shared" ca="1" si="37"/>
        <v>5</v>
      </c>
      <c r="BC72">
        <f t="shared" ca="1" si="37"/>
        <v>5</v>
      </c>
      <c r="BD72">
        <f t="shared" ca="1" si="37"/>
        <v>5</v>
      </c>
      <c r="BF72">
        <f t="shared" ca="1" si="42"/>
        <v>25</v>
      </c>
      <c r="BI72" s="45">
        <f t="shared" ca="1" si="38"/>
        <v>187.78164516772085</v>
      </c>
      <c r="BJ72" s="45">
        <f t="shared" ca="1" si="43"/>
        <v>104039.34975737524</v>
      </c>
      <c r="BK72" s="45">
        <f t="shared" ca="1" si="44"/>
        <v>4.0747644487075796E-3</v>
      </c>
      <c r="BL72" s="58">
        <f t="shared" ca="1" si="45"/>
        <v>-4039.3497573752393</v>
      </c>
    </row>
    <row r="73" spans="1:64" x14ac:dyDescent="0.25">
      <c r="A73">
        <f t="shared" si="46"/>
        <v>70</v>
      </c>
      <c r="B73" t="str">
        <f ca="1">CalcoliPAC!C73</f>
        <v>01/11/2012</v>
      </c>
      <c r="C73" s="3"/>
      <c r="E73">
        <f ca="1">CalcoliPAC!F73</f>
        <v>80.171326043887504</v>
      </c>
      <c r="F73" s="5">
        <v>0</v>
      </c>
      <c r="G73">
        <v>0</v>
      </c>
      <c r="H73">
        <f t="shared" ca="1" si="47"/>
        <v>216</v>
      </c>
      <c r="I73" s="3">
        <f t="shared" ca="1" si="48"/>
        <v>17476.633248557795</v>
      </c>
      <c r="K73">
        <f ca="1">CalcoliPAC!P73</f>
        <v>97.053237898851705</v>
      </c>
      <c r="L73" s="5">
        <v>0</v>
      </c>
      <c r="M73">
        <v>0</v>
      </c>
      <c r="N73">
        <f t="shared" ca="1" si="49"/>
        <v>228</v>
      </c>
      <c r="O73" s="3">
        <f t="shared" ca="1" si="50"/>
        <v>21889.630188897816</v>
      </c>
      <c r="Q73">
        <f ca="1">CalcoliPAC!X73</f>
        <v>39.307505680634598</v>
      </c>
      <c r="R73" s="5">
        <v>0</v>
      </c>
      <c r="S73">
        <v>0</v>
      </c>
      <c r="T73">
        <f t="shared" ca="1" si="51"/>
        <v>677</v>
      </c>
      <c r="U73" s="3">
        <f t="shared" ca="1" si="52"/>
        <v>27263.327495723181</v>
      </c>
      <c r="W73">
        <f ca="1">CalcoliPAC!AF73</f>
        <v>33.515500000000003</v>
      </c>
      <c r="X73" s="5">
        <v>0</v>
      </c>
      <c r="Y73">
        <v>0</v>
      </c>
      <c r="Z73">
        <f t="shared" ca="1" si="53"/>
        <v>672</v>
      </c>
      <c r="AA73" s="3">
        <f t="shared" ca="1" si="54"/>
        <v>22950.412799999998</v>
      </c>
      <c r="AC73">
        <f ca="1">CalcoliPAC!AN73</f>
        <v>21.6023</v>
      </c>
      <c r="AD73" s="5">
        <v>0</v>
      </c>
      <c r="AE73">
        <v>0</v>
      </c>
      <c r="AF73">
        <f t="shared" ca="1" si="55"/>
        <v>707</v>
      </c>
      <c r="AG73" s="3">
        <f t="shared" ca="1" si="56"/>
        <v>16195.814600000002</v>
      </c>
      <c r="AJ73" s="3">
        <f t="shared" ca="1" si="39"/>
        <v>0</v>
      </c>
      <c r="AK73" s="5">
        <f t="shared" ca="1" si="57"/>
        <v>101637.21835483228</v>
      </c>
      <c r="AL73" s="5">
        <f t="shared" ca="1" si="40"/>
        <v>105775.81833317879</v>
      </c>
      <c r="AM73" s="5">
        <f t="shared" ca="1" si="58"/>
        <v>4138.5999783465086</v>
      </c>
      <c r="AQ73" s="5">
        <f t="shared" ca="1" si="41"/>
        <v>0</v>
      </c>
      <c r="AR73" s="19">
        <f t="shared" ca="1" si="31"/>
        <v>41214</v>
      </c>
      <c r="AT73">
        <f t="shared" ca="1" si="32"/>
        <v>0</v>
      </c>
      <c r="AU73">
        <f t="shared" ca="1" si="33"/>
        <v>0</v>
      </c>
      <c r="AV73">
        <f t="shared" ca="1" si="34"/>
        <v>0</v>
      </c>
      <c r="AW73">
        <f t="shared" ca="1" si="35"/>
        <v>0</v>
      </c>
      <c r="AX73">
        <f t="shared" ca="1" si="36"/>
        <v>0</v>
      </c>
      <c r="AZ73">
        <f t="shared" ca="1" si="37"/>
        <v>5</v>
      </c>
      <c r="BA73">
        <f t="shared" ca="1" si="37"/>
        <v>5</v>
      </c>
      <c r="BB73">
        <f t="shared" ca="1" si="37"/>
        <v>5</v>
      </c>
      <c r="BC73">
        <f t="shared" ca="1" si="37"/>
        <v>5</v>
      </c>
      <c r="BD73">
        <f t="shared" ca="1" si="37"/>
        <v>5</v>
      </c>
      <c r="BF73">
        <f t="shared" ca="1" si="42"/>
        <v>25</v>
      </c>
      <c r="BI73" s="45">
        <f t="shared" ca="1" si="38"/>
        <v>187.78164516772085</v>
      </c>
      <c r="BJ73" s="45">
        <f t="shared" ca="1" si="43"/>
        <v>105963.59997834651</v>
      </c>
      <c r="BK73" s="45">
        <f t="shared" ca="1" si="44"/>
        <v>1.8495407991867552E-2</v>
      </c>
      <c r="BL73" s="58">
        <f t="shared" ca="1" si="45"/>
        <v>-5963.5999783465086</v>
      </c>
    </row>
    <row r="74" spans="1:64" x14ac:dyDescent="0.25">
      <c r="A74">
        <f t="shared" si="46"/>
        <v>71</v>
      </c>
      <c r="B74" t="str">
        <f ca="1">CalcoliPAC!C74</f>
        <v>30/11/2012</v>
      </c>
      <c r="C74" s="3"/>
      <c r="E74">
        <f ca="1">CalcoliPAC!F74</f>
        <v>80.910339113693496</v>
      </c>
      <c r="F74" s="5">
        <v>0</v>
      </c>
      <c r="G74">
        <v>0</v>
      </c>
      <c r="H74">
        <f t="shared" ca="1" si="47"/>
        <v>216</v>
      </c>
      <c r="I74" s="3">
        <f t="shared" ca="1" si="48"/>
        <v>17697.769075212422</v>
      </c>
      <c r="K74">
        <f ca="1">CalcoliPAC!P74</f>
        <v>96.007149951306204</v>
      </c>
      <c r="L74" s="5">
        <v>0</v>
      </c>
      <c r="M74">
        <v>0</v>
      </c>
      <c r="N74">
        <f t="shared" ca="1" si="49"/>
        <v>228</v>
      </c>
      <c r="O74" s="3">
        <f t="shared" ca="1" si="50"/>
        <v>21361.086767423531</v>
      </c>
      <c r="Q74">
        <f ca="1">CalcoliPAC!X74</f>
        <v>40.270793937552703</v>
      </c>
      <c r="R74" s="5">
        <v>0</v>
      </c>
      <c r="S74">
        <v>0</v>
      </c>
      <c r="T74">
        <f t="shared" ca="1" si="51"/>
        <v>677</v>
      </c>
      <c r="U74" s="3">
        <f t="shared" ca="1" si="52"/>
        <v>28223.076132280905</v>
      </c>
      <c r="W74">
        <f ca="1">CalcoliPAC!AF74</f>
        <v>34.1524</v>
      </c>
      <c r="X74" s="5">
        <v>0</v>
      </c>
      <c r="Y74">
        <v>0</v>
      </c>
      <c r="Z74">
        <f t="shared" ca="1" si="53"/>
        <v>672</v>
      </c>
      <c r="AA74" s="3">
        <f t="shared" ca="1" si="54"/>
        <v>23321.4912</v>
      </c>
      <c r="AC74">
        <f ca="1">CalcoliPAC!AN74</f>
        <v>22.907800000000002</v>
      </c>
      <c r="AD74" s="5">
        <v>0</v>
      </c>
      <c r="AE74">
        <v>0</v>
      </c>
      <c r="AF74">
        <f t="shared" ca="1" si="55"/>
        <v>707</v>
      </c>
      <c r="AG74" s="3">
        <f t="shared" ca="1" si="56"/>
        <v>16510.076099999998</v>
      </c>
      <c r="AJ74" s="3">
        <f t="shared" ca="1" si="39"/>
        <v>0</v>
      </c>
      <c r="AK74" s="5">
        <f t="shared" ca="1" si="57"/>
        <v>101662.21835483228</v>
      </c>
      <c r="AL74" s="5">
        <f t="shared" ca="1" si="40"/>
        <v>107113.49927491685</v>
      </c>
      <c r="AM74" s="5">
        <f t="shared" ca="1" si="58"/>
        <v>5451.2809200845659</v>
      </c>
      <c r="AQ74" s="5">
        <f t="shared" ca="1" si="41"/>
        <v>0</v>
      </c>
      <c r="AR74" s="19">
        <f t="shared" ca="1" si="31"/>
        <v>41243</v>
      </c>
      <c r="AT74">
        <f t="shared" ca="1" si="32"/>
        <v>0</v>
      </c>
      <c r="AU74">
        <f t="shared" ca="1" si="33"/>
        <v>0</v>
      </c>
      <c r="AV74">
        <f t="shared" ca="1" si="34"/>
        <v>0</v>
      </c>
      <c r="AW74">
        <f t="shared" ca="1" si="35"/>
        <v>0</v>
      </c>
      <c r="AX74">
        <f t="shared" ca="1" si="36"/>
        <v>0</v>
      </c>
      <c r="AZ74">
        <f t="shared" ca="1" si="37"/>
        <v>5</v>
      </c>
      <c r="BA74">
        <f t="shared" ca="1" si="37"/>
        <v>5</v>
      </c>
      <c r="BB74">
        <f t="shared" ca="1" si="37"/>
        <v>5</v>
      </c>
      <c r="BC74">
        <f t="shared" ca="1" si="37"/>
        <v>5</v>
      </c>
      <c r="BD74">
        <f t="shared" ca="1" si="37"/>
        <v>5</v>
      </c>
      <c r="BF74">
        <f t="shared" ca="1" si="42"/>
        <v>25</v>
      </c>
      <c r="BI74" s="45">
        <f t="shared" ca="1" si="38"/>
        <v>187.78164516772085</v>
      </c>
      <c r="BJ74" s="45">
        <f t="shared" ca="1" si="43"/>
        <v>107301.28092008457</v>
      </c>
      <c r="BK74" s="45">
        <f t="shared" ca="1" si="44"/>
        <v>1.2623966550885601E-2</v>
      </c>
      <c r="BL74" s="58">
        <f t="shared" ca="1" si="45"/>
        <v>-7301.2809200845659</v>
      </c>
    </row>
    <row r="75" spans="1:64" x14ac:dyDescent="0.25">
      <c r="A75">
        <f t="shared" si="46"/>
        <v>72</v>
      </c>
      <c r="B75" t="str">
        <f ca="1">CalcoliPAC!C75</f>
        <v>31/12/2012</v>
      </c>
      <c r="C75" s="3"/>
      <c r="E75">
        <f ca="1">CalcoliPAC!F75</f>
        <v>81.934116088946396</v>
      </c>
      <c r="F75" s="5">
        <v>0</v>
      </c>
      <c r="G75">
        <v>0</v>
      </c>
      <c r="H75">
        <f t="shared" ca="1" si="47"/>
        <v>216</v>
      </c>
      <c r="I75" s="3">
        <f t="shared" ca="1" si="48"/>
        <v>18275.572341671104</v>
      </c>
      <c r="K75">
        <f ca="1">CalcoliPAC!P75</f>
        <v>93.688977050103205</v>
      </c>
      <c r="L75" s="5">
        <v>0</v>
      </c>
      <c r="M75">
        <v>0</v>
      </c>
      <c r="N75">
        <f t="shared" ca="1" si="49"/>
        <v>228</v>
      </c>
      <c r="O75" s="3">
        <f t="shared" ca="1" si="50"/>
        <v>22290.690801268105</v>
      </c>
      <c r="Q75">
        <f ca="1">CalcoliPAC!X75</f>
        <v>41.688443326855101</v>
      </c>
      <c r="R75" s="5">
        <v>0</v>
      </c>
      <c r="S75">
        <v>0</v>
      </c>
      <c r="T75">
        <f t="shared" ca="1" si="51"/>
        <v>677</v>
      </c>
      <c r="U75" s="3">
        <f t="shared" ca="1" si="52"/>
        <v>28527.307370371575</v>
      </c>
      <c r="W75">
        <f ca="1">CalcoliPAC!AF75</f>
        <v>34.704599999999999</v>
      </c>
      <c r="X75" s="5">
        <v>0</v>
      </c>
      <c r="Y75">
        <v>0</v>
      </c>
      <c r="Z75">
        <f t="shared" ca="1" si="53"/>
        <v>672</v>
      </c>
      <c r="AA75" s="3">
        <f t="shared" ca="1" si="54"/>
        <v>24022.924799999997</v>
      </c>
      <c r="AC75">
        <f ca="1">CalcoliPAC!AN75</f>
        <v>23.3523</v>
      </c>
      <c r="AD75" s="5">
        <v>0</v>
      </c>
      <c r="AE75">
        <v>0</v>
      </c>
      <c r="AF75">
        <f t="shared" ca="1" si="55"/>
        <v>707</v>
      </c>
      <c r="AG75" s="3">
        <f t="shared" ca="1" si="56"/>
        <v>17752.345799999999</v>
      </c>
      <c r="AJ75" s="3">
        <f t="shared" ca="1" si="39"/>
        <v>0</v>
      </c>
      <c r="AK75" s="5">
        <f t="shared" ca="1" si="57"/>
        <v>101687.21835483228</v>
      </c>
      <c r="AL75" s="5">
        <f t="shared" ca="1" si="40"/>
        <v>110868.84111331077</v>
      </c>
      <c r="AM75" s="5">
        <f t="shared" ca="1" si="58"/>
        <v>9181.6227584784938</v>
      </c>
      <c r="AQ75" s="5">
        <f t="shared" ca="1" si="41"/>
        <v>0</v>
      </c>
      <c r="AR75" s="19">
        <f t="shared" ca="1" si="31"/>
        <v>41274</v>
      </c>
      <c r="AT75">
        <f t="shared" ca="1" si="32"/>
        <v>0</v>
      </c>
      <c r="AU75">
        <f t="shared" ca="1" si="33"/>
        <v>0</v>
      </c>
      <c r="AV75">
        <f t="shared" ca="1" si="34"/>
        <v>0</v>
      </c>
      <c r="AW75">
        <f t="shared" ca="1" si="35"/>
        <v>0</v>
      </c>
      <c r="AX75">
        <f t="shared" ca="1" si="36"/>
        <v>0</v>
      </c>
      <c r="AZ75">
        <f t="shared" ca="1" si="37"/>
        <v>5</v>
      </c>
      <c r="BA75">
        <f t="shared" ca="1" si="37"/>
        <v>5</v>
      </c>
      <c r="BB75">
        <f t="shared" ca="1" si="37"/>
        <v>5</v>
      </c>
      <c r="BC75">
        <f t="shared" ca="1" si="37"/>
        <v>5</v>
      </c>
      <c r="BD75">
        <f t="shared" ca="1" si="37"/>
        <v>5</v>
      </c>
      <c r="BF75">
        <f t="shared" ca="1" si="42"/>
        <v>25</v>
      </c>
      <c r="BI75" s="45">
        <f t="shared" ca="1" si="38"/>
        <v>187.78164516772085</v>
      </c>
      <c r="BJ75" s="45">
        <f t="shared" ca="1" si="43"/>
        <v>111056.62275847849</v>
      </c>
      <c r="BK75" s="45">
        <f t="shared" ca="1" si="44"/>
        <v>3.4998108188389887E-2</v>
      </c>
      <c r="BL75" s="58">
        <f t="shared" ca="1" si="45"/>
        <v>-11056.622758478494</v>
      </c>
    </row>
    <row r="76" spans="1:64" x14ac:dyDescent="0.25">
      <c r="A76">
        <f t="shared" si="46"/>
        <v>73</v>
      </c>
      <c r="B76" t="str">
        <f ca="1">CalcoliPAC!C76</f>
        <v>01/02/2013</v>
      </c>
      <c r="C76" s="3"/>
      <c r="E76">
        <f ca="1">CalcoliPAC!F76</f>
        <v>84.6091312114403</v>
      </c>
      <c r="F76" s="5">
        <v>0</v>
      </c>
      <c r="G76">
        <v>0</v>
      </c>
      <c r="H76">
        <f t="shared" ca="1" si="47"/>
        <v>216</v>
      </c>
      <c r="I76" s="3">
        <f t="shared" ca="1" si="48"/>
        <v>18333.663939083057</v>
      </c>
      <c r="K76">
        <f ca="1">CalcoliPAC!P76</f>
        <v>97.766187724860103</v>
      </c>
      <c r="L76" s="5">
        <v>0</v>
      </c>
      <c r="M76">
        <v>0</v>
      </c>
      <c r="N76">
        <f t="shared" ca="1" si="49"/>
        <v>228</v>
      </c>
      <c r="O76" s="3">
        <f t="shared" ca="1" si="50"/>
        <v>23619.537907681271</v>
      </c>
      <c r="Q76">
        <f ca="1">CalcoliPAC!X76</f>
        <v>42.1378247715976</v>
      </c>
      <c r="R76" s="5">
        <v>0</v>
      </c>
      <c r="S76">
        <v>0</v>
      </c>
      <c r="T76">
        <f t="shared" ca="1" si="51"/>
        <v>677</v>
      </c>
      <c r="U76" s="3">
        <f t="shared" ca="1" si="52"/>
        <v>28646.743971119075</v>
      </c>
      <c r="W76">
        <f ca="1">CalcoliPAC!AF76</f>
        <v>35.748399999999997</v>
      </c>
      <c r="X76" s="5">
        <v>0</v>
      </c>
      <c r="Y76">
        <v>0</v>
      </c>
      <c r="Z76">
        <f t="shared" ca="1" si="53"/>
        <v>672</v>
      </c>
      <c r="AA76" s="3">
        <f t="shared" ca="1" si="54"/>
        <v>24861.984</v>
      </c>
      <c r="AC76">
        <f ca="1">CalcoliPAC!AN76</f>
        <v>25.109400000000001</v>
      </c>
      <c r="AD76" s="5">
        <v>0</v>
      </c>
      <c r="AE76">
        <v>0</v>
      </c>
      <c r="AF76">
        <f t="shared" ca="1" si="55"/>
        <v>707</v>
      </c>
      <c r="AG76" s="3">
        <f t="shared" ca="1" si="56"/>
        <v>17858.8907</v>
      </c>
      <c r="AJ76" s="3">
        <f t="shared" ca="1" si="39"/>
        <v>0</v>
      </c>
      <c r="AK76" s="5">
        <f t="shared" ca="1" si="57"/>
        <v>101712.21835483228</v>
      </c>
      <c r="AL76" s="5">
        <f t="shared" ca="1" si="40"/>
        <v>113320.82051788339</v>
      </c>
      <c r="AM76" s="5">
        <f t="shared" ca="1" si="58"/>
        <v>11608.60216305111</v>
      </c>
      <c r="AQ76" s="5">
        <f t="shared" ca="1" si="41"/>
        <v>0</v>
      </c>
      <c r="AR76" s="19">
        <f t="shared" ca="1" si="31"/>
        <v>41306</v>
      </c>
      <c r="AT76">
        <f t="shared" ca="1" si="32"/>
        <v>0</v>
      </c>
      <c r="AU76">
        <f t="shared" ca="1" si="33"/>
        <v>0</v>
      </c>
      <c r="AV76">
        <f t="shared" ca="1" si="34"/>
        <v>0</v>
      </c>
      <c r="AW76">
        <f t="shared" ca="1" si="35"/>
        <v>0</v>
      </c>
      <c r="AX76">
        <f t="shared" ca="1" si="36"/>
        <v>0</v>
      </c>
      <c r="AZ76">
        <f t="shared" ca="1" si="37"/>
        <v>5</v>
      </c>
      <c r="BA76">
        <f t="shared" ca="1" si="37"/>
        <v>5</v>
      </c>
      <c r="BB76">
        <f t="shared" ca="1" si="37"/>
        <v>5</v>
      </c>
      <c r="BC76">
        <f t="shared" ca="1" si="37"/>
        <v>5</v>
      </c>
      <c r="BD76">
        <f t="shared" ca="1" si="37"/>
        <v>5</v>
      </c>
      <c r="BF76">
        <f t="shared" ca="1" si="42"/>
        <v>25</v>
      </c>
      <c r="BI76" s="45">
        <f t="shared" ca="1" si="38"/>
        <v>187.78164516772085</v>
      </c>
      <c r="BJ76" s="45">
        <f t="shared" ca="1" si="43"/>
        <v>113508.60216305111</v>
      </c>
      <c r="BK76" s="45">
        <f t="shared" ca="1" si="44"/>
        <v>2.2078641900583396E-2</v>
      </c>
      <c r="BL76" s="58">
        <f t="shared" ca="1" si="45"/>
        <v>-13508.60216305111</v>
      </c>
    </row>
    <row r="77" spans="1:64" x14ac:dyDescent="0.25">
      <c r="A77">
        <f t="shared" si="46"/>
        <v>74</v>
      </c>
      <c r="B77" t="str">
        <f ca="1">CalcoliPAC!C77</f>
        <v>01/03/2013</v>
      </c>
      <c r="C77" s="3"/>
      <c r="E77">
        <f ca="1">CalcoliPAC!F77</f>
        <v>84.878073792051197</v>
      </c>
      <c r="F77" s="5">
        <v>0</v>
      </c>
      <c r="G77">
        <v>0</v>
      </c>
      <c r="H77">
        <f t="shared" ca="1" si="47"/>
        <v>216</v>
      </c>
      <c r="I77" s="3">
        <f t="shared" ca="1" si="48"/>
        <v>18690.722819053994</v>
      </c>
      <c r="K77">
        <f ca="1">CalcoliPAC!P77</f>
        <v>103.594464507374</v>
      </c>
      <c r="L77" s="5">
        <v>0</v>
      </c>
      <c r="M77">
        <v>0</v>
      </c>
      <c r="N77">
        <f t="shared" ca="1" si="49"/>
        <v>228</v>
      </c>
      <c r="O77" s="3">
        <f t="shared" ca="1" si="50"/>
        <v>24716.958587126952</v>
      </c>
      <c r="Q77">
        <f ca="1">CalcoliPAC!X77</f>
        <v>42.314245156749003</v>
      </c>
      <c r="R77" s="5">
        <v>0</v>
      </c>
      <c r="S77">
        <v>0</v>
      </c>
      <c r="T77">
        <f t="shared" ca="1" si="51"/>
        <v>677</v>
      </c>
      <c r="U77" s="3">
        <f t="shared" ca="1" si="52"/>
        <v>27929.412787903228</v>
      </c>
      <c r="W77">
        <f ca="1">CalcoliPAC!AF77</f>
        <v>36.997</v>
      </c>
      <c r="X77" s="5">
        <v>0</v>
      </c>
      <c r="Y77">
        <v>0</v>
      </c>
      <c r="Z77">
        <f t="shared" ca="1" si="53"/>
        <v>672</v>
      </c>
      <c r="AA77" s="3">
        <f t="shared" ca="1" si="54"/>
        <v>25359.331200000001</v>
      </c>
      <c r="AC77">
        <f ca="1">CalcoliPAC!AN77</f>
        <v>25.260100000000001</v>
      </c>
      <c r="AD77" s="5">
        <v>0</v>
      </c>
      <c r="AE77">
        <v>0</v>
      </c>
      <c r="AF77">
        <f t="shared" ca="1" si="55"/>
        <v>707</v>
      </c>
      <c r="AG77" s="3">
        <f t="shared" ca="1" si="56"/>
        <v>17924.924500000001</v>
      </c>
      <c r="AJ77" s="3">
        <f t="shared" ca="1" si="39"/>
        <v>0</v>
      </c>
      <c r="AK77" s="5">
        <f t="shared" ca="1" si="57"/>
        <v>101737.21835483228</v>
      </c>
      <c r="AL77" s="5">
        <f t="shared" ca="1" si="40"/>
        <v>114621.34989408417</v>
      </c>
      <c r="AM77" s="5">
        <f t="shared" ca="1" si="58"/>
        <v>12884.131539251888</v>
      </c>
      <c r="AQ77" s="5">
        <f t="shared" ca="1" si="41"/>
        <v>0</v>
      </c>
      <c r="AR77" s="19">
        <f t="shared" ca="1" si="31"/>
        <v>41334</v>
      </c>
      <c r="AT77">
        <f t="shared" ca="1" si="32"/>
        <v>0</v>
      </c>
      <c r="AU77">
        <f t="shared" ca="1" si="33"/>
        <v>0</v>
      </c>
      <c r="AV77">
        <f t="shared" ca="1" si="34"/>
        <v>0</v>
      </c>
      <c r="AW77">
        <f t="shared" ca="1" si="35"/>
        <v>0</v>
      </c>
      <c r="AX77">
        <f t="shared" ca="1" si="36"/>
        <v>0</v>
      </c>
      <c r="AZ77">
        <f t="shared" ca="1" si="37"/>
        <v>5</v>
      </c>
      <c r="BA77">
        <f t="shared" ca="1" si="37"/>
        <v>5</v>
      </c>
      <c r="BB77">
        <f t="shared" ca="1" si="37"/>
        <v>5</v>
      </c>
      <c r="BC77">
        <f t="shared" ca="1" si="37"/>
        <v>5</v>
      </c>
      <c r="BD77">
        <f t="shared" ca="1" si="37"/>
        <v>5</v>
      </c>
      <c r="BF77">
        <f t="shared" ca="1" si="42"/>
        <v>25</v>
      </c>
      <c r="BI77" s="45">
        <f t="shared" ca="1" si="38"/>
        <v>187.78164516772085</v>
      </c>
      <c r="BJ77" s="45">
        <f t="shared" ca="1" si="43"/>
        <v>114809.13153925189</v>
      </c>
      <c r="BK77" s="45">
        <f t="shared" ca="1" si="44"/>
        <v>1.1457540234110386E-2</v>
      </c>
      <c r="BL77" s="58">
        <f t="shared" ca="1" si="45"/>
        <v>-14809.131539251888</v>
      </c>
    </row>
    <row r="78" spans="1:64" x14ac:dyDescent="0.25">
      <c r="A78">
        <f t="shared" si="46"/>
        <v>75</v>
      </c>
      <c r="B78" t="str">
        <f ca="1">CalcoliPAC!C78</f>
        <v>28/03/2013</v>
      </c>
      <c r="C78" s="3"/>
      <c r="E78">
        <f ca="1">CalcoliPAC!F78</f>
        <v>86.531124162287</v>
      </c>
      <c r="F78" s="5">
        <v>0</v>
      </c>
      <c r="G78">
        <v>0</v>
      </c>
      <c r="H78">
        <f t="shared" ca="1" si="47"/>
        <v>216</v>
      </c>
      <c r="I78" s="3">
        <f t="shared" ca="1" si="48"/>
        <v>19000.114909518859</v>
      </c>
      <c r="K78">
        <f ca="1">CalcoliPAC!P78</f>
        <v>108.407713101434</v>
      </c>
      <c r="L78" s="5">
        <v>0</v>
      </c>
      <c r="M78">
        <v>0</v>
      </c>
      <c r="N78">
        <f t="shared" ca="1" si="49"/>
        <v>228</v>
      </c>
      <c r="O78" s="3">
        <f t="shared" ca="1" si="50"/>
        <v>24543.671709915758</v>
      </c>
      <c r="Q78">
        <f ca="1">CalcoliPAC!X78</f>
        <v>41.254671769428697</v>
      </c>
      <c r="R78" s="5">
        <v>0</v>
      </c>
      <c r="S78">
        <v>0</v>
      </c>
      <c r="T78">
        <f t="shared" ca="1" si="51"/>
        <v>677</v>
      </c>
      <c r="U78" s="3">
        <f t="shared" ca="1" si="52"/>
        <v>28403.292444264185</v>
      </c>
      <c r="W78">
        <f ca="1">CalcoliPAC!AF78</f>
        <v>37.737099999999998</v>
      </c>
      <c r="X78" s="5">
        <v>0</v>
      </c>
      <c r="Y78">
        <v>0</v>
      </c>
      <c r="Z78">
        <f t="shared" ca="1" si="53"/>
        <v>672</v>
      </c>
      <c r="AA78" s="3">
        <f t="shared" ca="1" si="54"/>
        <v>25019.9712</v>
      </c>
      <c r="AC78">
        <f ca="1">CalcoliPAC!AN78</f>
        <v>25.3535</v>
      </c>
      <c r="AD78" s="5">
        <v>0</v>
      </c>
      <c r="AE78">
        <v>0</v>
      </c>
      <c r="AF78">
        <f t="shared" ca="1" si="55"/>
        <v>707</v>
      </c>
      <c r="AG78" s="3">
        <f t="shared" ca="1" si="56"/>
        <v>18024.8943</v>
      </c>
      <c r="AJ78" s="3">
        <f t="shared" ca="1" si="39"/>
        <v>0</v>
      </c>
      <c r="AK78" s="5">
        <f t="shared" ca="1" si="57"/>
        <v>101762.21835483228</v>
      </c>
      <c r="AL78" s="5">
        <f t="shared" ca="1" si="40"/>
        <v>114991.94456369879</v>
      </c>
      <c r="AM78" s="5">
        <f t="shared" ca="1" si="58"/>
        <v>13229.726208866516</v>
      </c>
      <c r="AQ78" s="5">
        <f t="shared" ca="1" si="41"/>
        <v>0</v>
      </c>
      <c r="AR78" s="19">
        <f t="shared" ca="1" si="31"/>
        <v>41361</v>
      </c>
      <c r="AT78">
        <f t="shared" ca="1" si="32"/>
        <v>0</v>
      </c>
      <c r="AU78">
        <f t="shared" ca="1" si="33"/>
        <v>0</v>
      </c>
      <c r="AV78">
        <f t="shared" ca="1" si="34"/>
        <v>0</v>
      </c>
      <c r="AW78">
        <f t="shared" ca="1" si="35"/>
        <v>0</v>
      </c>
      <c r="AX78">
        <f t="shared" ca="1" si="36"/>
        <v>0</v>
      </c>
      <c r="AZ78">
        <f t="shared" ca="1" si="37"/>
        <v>5</v>
      </c>
      <c r="BA78">
        <f t="shared" ca="1" si="37"/>
        <v>5</v>
      </c>
      <c r="BB78">
        <f t="shared" ca="1" si="37"/>
        <v>5</v>
      </c>
      <c r="BC78">
        <f t="shared" ca="1" si="37"/>
        <v>5</v>
      </c>
      <c r="BD78">
        <f t="shared" ca="1" si="37"/>
        <v>5</v>
      </c>
      <c r="BF78">
        <f t="shared" ca="1" si="42"/>
        <v>25</v>
      </c>
      <c r="BI78" s="45">
        <f t="shared" ca="1" si="38"/>
        <v>187.78164516772085</v>
      </c>
      <c r="BJ78" s="45">
        <f t="shared" ca="1" si="43"/>
        <v>115179.72620886652</v>
      </c>
      <c r="BK78" s="45">
        <f t="shared" ca="1" si="44"/>
        <v>3.227919806082058E-3</v>
      </c>
      <c r="BL78" s="58">
        <f t="shared" ca="1" si="45"/>
        <v>-15179.726208866516</v>
      </c>
    </row>
    <row r="79" spans="1:64" x14ac:dyDescent="0.25">
      <c r="A79">
        <f t="shared" si="46"/>
        <v>76</v>
      </c>
      <c r="B79" t="str">
        <f ca="1">CalcoliPAC!C79</f>
        <v>30/04/2013</v>
      </c>
      <c r="C79" s="3"/>
      <c r="E79">
        <f ca="1">CalcoliPAC!F79</f>
        <v>87.963494951476207</v>
      </c>
      <c r="F79" s="5">
        <v>0</v>
      </c>
      <c r="G79">
        <v>0</v>
      </c>
      <c r="H79">
        <f t="shared" ca="1" si="47"/>
        <v>216</v>
      </c>
      <c r="I79" s="3">
        <f t="shared" ca="1" si="48"/>
        <v>19374.855442475033</v>
      </c>
      <c r="K79">
        <f ca="1">CalcoliPAC!P79</f>
        <v>107.64768293822701</v>
      </c>
      <c r="L79" s="5">
        <v>0</v>
      </c>
      <c r="M79">
        <v>0</v>
      </c>
      <c r="N79">
        <f t="shared" ca="1" si="49"/>
        <v>228</v>
      </c>
      <c r="O79" s="3">
        <f t="shared" ca="1" si="50"/>
        <v>25477.15311099359</v>
      </c>
      <c r="Q79">
        <f ca="1">CalcoliPAC!X79</f>
        <v>41.954641719740302</v>
      </c>
      <c r="R79" s="5">
        <v>0</v>
      </c>
      <c r="S79">
        <v>0</v>
      </c>
      <c r="T79">
        <f t="shared" ca="1" si="51"/>
        <v>677</v>
      </c>
      <c r="U79" s="3">
        <f t="shared" ca="1" si="52"/>
        <v>28030.39079559279</v>
      </c>
      <c r="W79">
        <f ca="1">CalcoliPAC!AF79</f>
        <v>37.232100000000003</v>
      </c>
      <c r="X79" s="5">
        <v>0</v>
      </c>
      <c r="Y79">
        <v>0</v>
      </c>
      <c r="Z79">
        <f t="shared" ca="1" si="53"/>
        <v>672</v>
      </c>
      <c r="AA79" s="3">
        <f t="shared" ca="1" si="54"/>
        <v>26031.196799999998</v>
      </c>
      <c r="AC79">
        <f ca="1">CalcoliPAC!AN79</f>
        <v>25.494900000000001</v>
      </c>
      <c r="AD79" s="5">
        <v>0</v>
      </c>
      <c r="AE79">
        <v>0</v>
      </c>
      <c r="AF79">
        <f t="shared" ca="1" si="55"/>
        <v>707</v>
      </c>
      <c r="AG79" s="3">
        <f t="shared" ca="1" si="56"/>
        <v>18363.900799999999</v>
      </c>
      <c r="AJ79" s="3">
        <f t="shared" ca="1" si="39"/>
        <v>0</v>
      </c>
      <c r="AK79" s="5">
        <f t="shared" ca="1" si="57"/>
        <v>101787.21835483228</v>
      </c>
      <c r="AL79" s="5">
        <f t="shared" ca="1" si="40"/>
        <v>117277.4969490614</v>
      </c>
      <c r="AM79" s="5">
        <f t="shared" ca="1" si="58"/>
        <v>15490.278594229123</v>
      </c>
      <c r="AQ79" s="5">
        <f t="shared" ca="1" si="41"/>
        <v>0</v>
      </c>
      <c r="AR79" s="19">
        <f t="shared" ca="1" si="31"/>
        <v>41394</v>
      </c>
      <c r="AT79">
        <f t="shared" ca="1" si="32"/>
        <v>0</v>
      </c>
      <c r="AU79">
        <f t="shared" ca="1" si="33"/>
        <v>0</v>
      </c>
      <c r="AV79">
        <f t="shared" ca="1" si="34"/>
        <v>0</v>
      </c>
      <c r="AW79">
        <f t="shared" ca="1" si="35"/>
        <v>0</v>
      </c>
      <c r="AX79">
        <f t="shared" ca="1" si="36"/>
        <v>0</v>
      </c>
      <c r="AZ79">
        <f t="shared" ca="1" si="37"/>
        <v>5</v>
      </c>
      <c r="BA79">
        <f t="shared" ca="1" si="37"/>
        <v>5</v>
      </c>
      <c r="BB79">
        <f t="shared" ca="1" si="37"/>
        <v>5</v>
      </c>
      <c r="BC79">
        <f t="shared" ca="1" si="37"/>
        <v>5</v>
      </c>
      <c r="BD79">
        <f t="shared" ca="1" si="37"/>
        <v>5</v>
      </c>
      <c r="BF79">
        <f t="shared" ca="1" si="42"/>
        <v>25</v>
      </c>
      <c r="BI79" s="45">
        <f t="shared" ca="1" si="38"/>
        <v>187.78164516772085</v>
      </c>
      <c r="BJ79" s="45">
        <f t="shared" ca="1" si="43"/>
        <v>117465.27859422912</v>
      </c>
      <c r="BK79" s="45">
        <f t="shared" ca="1" si="44"/>
        <v>1.9843356644362764E-2</v>
      </c>
      <c r="BL79" s="58">
        <f t="shared" ca="1" si="45"/>
        <v>-17465.278594229123</v>
      </c>
    </row>
    <row r="80" spans="1:64" x14ac:dyDescent="0.25">
      <c r="A80">
        <f t="shared" si="46"/>
        <v>77</v>
      </c>
      <c r="B80" t="str">
        <f ca="1">CalcoliPAC!C80</f>
        <v>31/05/2013</v>
      </c>
      <c r="C80" s="3"/>
      <c r="E80">
        <f ca="1">CalcoliPAC!F80</f>
        <v>89.698404826273304</v>
      </c>
      <c r="F80" s="5">
        <v>0</v>
      </c>
      <c r="G80">
        <v>0</v>
      </c>
      <c r="H80">
        <f t="shared" ca="1" si="47"/>
        <v>216</v>
      </c>
      <c r="I80" s="3">
        <f t="shared" ca="1" si="48"/>
        <v>18594.965617105729</v>
      </c>
      <c r="K80">
        <f ca="1">CalcoliPAC!P80</f>
        <v>111.741899609621</v>
      </c>
      <c r="L80" s="5">
        <v>0</v>
      </c>
      <c r="M80">
        <v>0</v>
      </c>
      <c r="N80">
        <f t="shared" ca="1" si="49"/>
        <v>228</v>
      </c>
      <c r="O80" s="3">
        <f t="shared" ca="1" si="50"/>
        <v>25122.950374555559</v>
      </c>
      <c r="Q80">
        <f ca="1">CalcoliPAC!X80</f>
        <v>41.403826876798803</v>
      </c>
      <c r="R80" s="5">
        <v>0</v>
      </c>
      <c r="S80">
        <v>0</v>
      </c>
      <c r="T80">
        <f t="shared" ca="1" si="51"/>
        <v>677</v>
      </c>
      <c r="U80" s="3">
        <f t="shared" ca="1" si="52"/>
        <v>26418.840538232045</v>
      </c>
      <c r="W80">
        <f ca="1">CalcoliPAC!AF80</f>
        <v>38.736899999999999</v>
      </c>
      <c r="X80" s="5">
        <v>0</v>
      </c>
      <c r="Y80">
        <v>0</v>
      </c>
      <c r="Z80">
        <f t="shared" ca="1" si="53"/>
        <v>672</v>
      </c>
      <c r="AA80" s="3">
        <f t="shared" ca="1" si="54"/>
        <v>25033.075200000003</v>
      </c>
      <c r="AC80">
        <f ca="1">CalcoliPAC!AN80</f>
        <v>25.974399999999999</v>
      </c>
      <c r="AD80" s="5">
        <v>0</v>
      </c>
      <c r="AE80">
        <v>0</v>
      </c>
      <c r="AF80">
        <f t="shared" ca="1" si="55"/>
        <v>707</v>
      </c>
      <c r="AG80" s="3">
        <f t="shared" ca="1" si="56"/>
        <v>17799.926899999999</v>
      </c>
      <c r="AJ80" s="3">
        <f t="shared" ca="1" si="39"/>
        <v>0</v>
      </c>
      <c r="AK80" s="5">
        <f t="shared" ca="1" si="57"/>
        <v>101812.21835483228</v>
      </c>
      <c r="AL80" s="5">
        <f t="shared" ca="1" si="40"/>
        <v>112969.75862989333</v>
      </c>
      <c r="AM80" s="5">
        <f t="shared" ca="1" si="58"/>
        <v>11157.540275061052</v>
      </c>
      <c r="AQ80" s="5">
        <f t="shared" ca="1" si="41"/>
        <v>0</v>
      </c>
      <c r="AR80" s="19">
        <f t="shared" ca="1" si="31"/>
        <v>41425</v>
      </c>
      <c r="AT80">
        <f t="shared" ca="1" si="32"/>
        <v>0</v>
      </c>
      <c r="AU80">
        <f t="shared" ca="1" si="33"/>
        <v>0</v>
      </c>
      <c r="AV80">
        <f t="shared" ca="1" si="34"/>
        <v>0</v>
      </c>
      <c r="AW80">
        <f t="shared" ca="1" si="35"/>
        <v>0</v>
      </c>
      <c r="AX80">
        <f t="shared" ca="1" si="36"/>
        <v>0</v>
      </c>
      <c r="AZ80">
        <f t="shared" ca="1" si="37"/>
        <v>5</v>
      </c>
      <c r="BA80">
        <f t="shared" ca="1" si="37"/>
        <v>5</v>
      </c>
      <c r="BB80">
        <f t="shared" ca="1" si="37"/>
        <v>5</v>
      </c>
      <c r="BC80">
        <f t="shared" ca="1" si="37"/>
        <v>5</v>
      </c>
      <c r="BD80">
        <f t="shared" ca="1" si="37"/>
        <v>5</v>
      </c>
      <c r="BF80">
        <f t="shared" ca="1" si="42"/>
        <v>25</v>
      </c>
      <c r="BI80" s="45">
        <f t="shared" ca="1" si="38"/>
        <v>187.78164516772085</v>
      </c>
      <c r="BJ80" s="45">
        <f t="shared" ca="1" si="43"/>
        <v>113157.54027506105</v>
      </c>
      <c r="BK80" s="45">
        <f t="shared" ca="1" si="44"/>
        <v>-3.6672439470804674E-2</v>
      </c>
      <c r="BL80" s="58">
        <f t="shared" ca="1" si="45"/>
        <v>-13157.540275061052</v>
      </c>
    </row>
    <row r="81" spans="1:64" x14ac:dyDescent="0.25">
      <c r="A81">
        <f t="shared" si="46"/>
        <v>78</v>
      </c>
      <c r="B81" t="str">
        <f ca="1">CalcoliPAC!C81</f>
        <v>01/07/2013</v>
      </c>
      <c r="C81" s="3"/>
      <c r="E81">
        <f ca="1">CalcoliPAC!F81</f>
        <v>86.087803782896898</v>
      </c>
      <c r="F81" s="5">
        <v>0</v>
      </c>
      <c r="G81">
        <v>0</v>
      </c>
      <c r="H81">
        <f t="shared" ca="1" si="47"/>
        <v>216</v>
      </c>
      <c r="I81" s="3">
        <f t="shared" ca="1" si="48"/>
        <v>19545.276171648333</v>
      </c>
      <c r="K81">
        <f ca="1">CalcoliPAC!P81</f>
        <v>110.18837883577</v>
      </c>
      <c r="L81" s="5">
        <v>0</v>
      </c>
      <c r="M81">
        <v>0</v>
      </c>
      <c r="N81">
        <f t="shared" ca="1" si="49"/>
        <v>228</v>
      </c>
      <c r="O81" s="3">
        <f t="shared" ca="1" si="50"/>
        <v>26227.139398751075</v>
      </c>
      <c r="Q81">
        <f ca="1">CalcoliPAC!X81</f>
        <v>39.023398136236402</v>
      </c>
      <c r="R81" s="5">
        <v>0</v>
      </c>
      <c r="S81">
        <v>0</v>
      </c>
      <c r="T81">
        <f t="shared" ca="1" si="51"/>
        <v>677</v>
      </c>
      <c r="U81" s="3">
        <f t="shared" ca="1" si="52"/>
        <v>27130.162454043071</v>
      </c>
      <c r="W81">
        <f ca="1">CalcoliPAC!AF81</f>
        <v>37.251600000000003</v>
      </c>
      <c r="X81" s="5">
        <v>0</v>
      </c>
      <c r="Y81">
        <v>0</v>
      </c>
      <c r="Z81">
        <f t="shared" ca="1" si="53"/>
        <v>672</v>
      </c>
      <c r="AA81" s="3">
        <f t="shared" ca="1" si="54"/>
        <v>26556.163199999999</v>
      </c>
      <c r="AC81">
        <f ca="1">CalcoliPAC!AN81</f>
        <v>25.1767</v>
      </c>
      <c r="AD81" s="5">
        <v>0</v>
      </c>
      <c r="AE81">
        <v>0</v>
      </c>
      <c r="AF81">
        <f t="shared" ca="1" si="55"/>
        <v>707</v>
      </c>
      <c r="AG81" s="3">
        <f t="shared" ca="1" si="56"/>
        <v>18720.652999999998</v>
      </c>
      <c r="AJ81" s="3">
        <f t="shared" ca="1" si="39"/>
        <v>0</v>
      </c>
      <c r="AK81" s="5">
        <f t="shared" ca="1" si="57"/>
        <v>101837.21835483228</v>
      </c>
      <c r="AL81" s="5">
        <f t="shared" ca="1" si="40"/>
        <v>118179.3942244425</v>
      </c>
      <c r="AM81" s="5">
        <f t="shared" ca="1" si="58"/>
        <v>16342.175869610219</v>
      </c>
      <c r="AQ81" s="5">
        <f t="shared" ca="1" si="41"/>
        <v>0</v>
      </c>
      <c r="AR81" s="19">
        <f t="shared" ca="1" si="31"/>
        <v>41456</v>
      </c>
      <c r="AT81">
        <f t="shared" ca="1" si="32"/>
        <v>0</v>
      </c>
      <c r="AU81">
        <f t="shared" ca="1" si="33"/>
        <v>0</v>
      </c>
      <c r="AV81">
        <f t="shared" ca="1" si="34"/>
        <v>0</v>
      </c>
      <c r="AW81">
        <f t="shared" ca="1" si="35"/>
        <v>0</v>
      </c>
      <c r="AX81">
        <f t="shared" ca="1" si="36"/>
        <v>0</v>
      </c>
      <c r="AZ81">
        <f t="shared" ca="1" si="37"/>
        <v>5</v>
      </c>
      <c r="BA81">
        <f t="shared" ca="1" si="37"/>
        <v>5</v>
      </c>
      <c r="BB81">
        <f t="shared" ca="1" si="37"/>
        <v>5</v>
      </c>
      <c r="BC81">
        <f t="shared" ca="1" si="37"/>
        <v>5</v>
      </c>
      <c r="BD81">
        <f t="shared" ca="1" si="37"/>
        <v>5</v>
      </c>
      <c r="BF81">
        <f t="shared" ca="1" si="42"/>
        <v>25</v>
      </c>
      <c r="BI81" s="45">
        <f t="shared" ca="1" si="38"/>
        <v>187.78164516772085</v>
      </c>
      <c r="BJ81" s="45">
        <f t="shared" ca="1" si="43"/>
        <v>118367.17586961022</v>
      </c>
      <c r="BK81" s="45">
        <f t="shared" ca="1" si="44"/>
        <v>4.60387843522021E-2</v>
      </c>
      <c r="BL81" s="58">
        <f t="shared" ca="1" si="45"/>
        <v>-18367.175869610219</v>
      </c>
    </row>
    <row r="82" spans="1:64" x14ac:dyDescent="0.25">
      <c r="A82">
        <f t="shared" si="46"/>
        <v>79</v>
      </c>
      <c r="B82" t="str">
        <f ca="1">CalcoliPAC!C82</f>
        <v>01/08/2013</v>
      </c>
      <c r="C82" s="3"/>
      <c r="E82">
        <f ca="1">CalcoliPAC!F82</f>
        <v>90.487389683557097</v>
      </c>
      <c r="F82" s="5">
        <v>0</v>
      </c>
      <c r="G82">
        <v>0</v>
      </c>
      <c r="H82">
        <f t="shared" ca="1" si="47"/>
        <v>216</v>
      </c>
      <c r="I82" s="3">
        <f t="shared" ca="1" si="48"/>
        <v>19206.377515125994</v>
      </c>
      <c r="K82">
        <f ca="1">CalcoliPAC!P82</f>
        <v>115.031313152417</v>
      </c>
      <c r="L82" s="5">
        <v>0</v>
      </c>
      <c r="M82">
        <v>0</v>
      </c>
      <c r="N82">
        <f t="shared" ca="1" si="49"/>
        <v>228</v>
      </c>
      <c r="O82" s="3">
        <f t="shared" ca="1" si="50"/>
        <v>25254.886638102889</v>
      </c>
      <c r="Q82">
        <f ca="1">CalcoliPAC!X82</f>
        <v>40.074095205381198</v>
      </c>
      <c r="R82" s="5">
        <v>0</v>
      </c>
      <c r="S82">
        <v>0</v>
      </c>
      <c r="T82">
        <f t="shared" ca="1" si="51"/>
        <v>677</v>
      </c>
      <c r="U82" s="3">
        <f t="shared" ca="1" si="52"/>
        <v>26820.911009393825</v>
      </c>
      <c r="W82">
        <f ca="1">CalcoliPAC!AF82</f>
        <v>39.518099999999997</v>
      </c>
      <c r="X82" s="5">
        <v>0</v>
      </c>
      <c r="Y82">
        <v>0</v>
      </c>
      <c r="Z82">
        <f t="shared" ca="1" si="53"/>
        <v>672</v>
      </c>
      <c r="AA82" s="3">
        <f t="shared" ca="1" si="54"/>
        <v>26059.555199999999</v>
      </c>
      <c r="AC82">
        <f ca="1">CalcoliPAC!AN82</f>
        <v>26.478999999999999</v>
      </c>
      <c r="AD82" s="5">
        <v>0</v>
      </c>
      <c r="AE82">
        <v>0</v>
      </c>
      <c r="AF82">
        <f t="shared" ca="1" si="55"/>
        <v>707</v>
      </c>
      <c r="AG82" s="3">
        <f t="shared" ca="1" si="56"/>
        <v>18587.666300000001</v>
      </c>
      <c r="AJ82" s="3">
        <f t="shared" ca="1" si="39"/>
        <v>0</v>
      </c>
      <c r="AK82" s="5">
        <f t="shared" ca="1" si="57"/>
        <v>101862.21835483228</v>
      </c>
      <c r="AL82" s="5">
        <f t="shared" ca="1" si="40"/>
        <v>115929.3966626227</v>
      </c>
      <c r="AM82" s="5">
        <f t="shared" ca="1" si="58"/>
        <v>14067.178307790426</v>
      </c>
      <c r="AQ82" s="5">
        <f t="shared" ca="1" si="41"/>
        <v>0</v>
      </c>
      <c r="AR82" s="19">
        <f t="shared" ca="1" si="31"/>
        <v>41487</v>
      </c>
      <c r="AT82">
        <f t="shared" ca="1" si="32"/>
        <v>0</v>
      </c>
      <c r="AU82">
        <f t="shared" ca="1" si="33"/>
        <v>0</v>
      </c>
      <c r="AV82">
        <f t="shared" ca="1" si="34"/>
        <v>0</v>
      </c>
      <c r="AW82">
        <f t="shared" ca="1" si="35"/>
        <v>0</v>
      </c>
      <c r="AX82">
        <f t="shared" ca="1" si="36"/>
        <v>0</v>
      </c>
      <c r="AZ82">
        <f t="shared" ca="1" si="37"/>
        <v>5</v>
      </c>
      <c r="BA82">
        <f t="shared" ca="1" si="37"/>
        <v>5</v>
      </c>
      <c r="BB82">
        <f t="shared" ca="1" si="37"/>
        <v>5</v>
      </c>
      <c r="BC82">
        <f t="shared" ca="1" si="37"/>
        <v>5</v>
      </c>
      <c r="BD82">
        <f t="shared" ca="1" si="37"/>
        <v>5</v>
      </c>
      <c r="BF82">
        <f t="shared" ca="1" si="42"/>
        <v>25</v>
      </c>
      <c r="BI82" s="45">
        <f t="shared" ca="1" si="38"/>
        <v>187.78164516772085</v>
      </c>
      <c r="BJ82" s="45">
        <f t="shared" ca="1" si="43"/>
        <v>116117.17830779043</v>
      </c>
      <c r="BK82" s="45">
        <f t="shared" ca="1" si="44"/>
        <v>-1.9008627563255609E-2</v>
      </c>
      <c r="BL82" s="58">
        <f t="shared" ca="1" si="45"/>
        <v>-16117.178307790426</v>
      </c>
    </row>
    <row r="83" spans="1:64" x14ac:dyDescent="0.25">
      <c r="A83">
        <f t="shared" si="46"/>
        <v>80</v>
      </c>
      <c r="B83" t="str">
        <f ca="1">CalcoliPAC!C83</f>
        <v>30/08/2013</v>
      </c>
      <c r="C83" s="3"/>
      <c r="E83">
        <f ca="1">CalcoliPAC!F83</f>
        <v>88.918414421879604</v>
      </c>
      <c r="F83" s="5">
        <v>0</v>
      </c>
      <c r="G83">
        <v>0</v>
      </c>
      <c r="H83">
        <f t="shared" ca="1" si="47"/>
        <v>216</v>
      </c>
      <c r="I83" s="3">
        <f t="shared" ca="1" si="48"/>
        <v>20199.417575583269</v>
      </c>
      <c r="K83">
        <f ca="1">CalcoliPAC!P83</f>
        <v>110.767046658346</v>
      </c>
      <c r="L83" s="5">
        <v>0</v>
      </c>
      <c r="M83">
        <v>0</v>
      </c>
      <c r="N83">
        <f t="shared" ca="1" si="49"/>
        <v>228</v>
      </c>
      <c r="O83" s="3">
        <f t="shared" ca="1" si="50"/>
        <v>25640.631132434293</v>
      </c>
      <c r="Q83">
        <f ca="1">CalcoliPAC!X83</f>
        <v>39.617298389060302</v>
      </c>
      <c r="R83" s="5">
        <v>0</v>
      </c>
      <c r="S83">
        <v>0</v>
      </c>
      <c r="T83">
        <f t="shared" ca="1" si="51"/>
        <v>677</v>
      </c>
      <c r="U83" s="3">
        <f t="shared" ca="1" si="52"/>
        <v>28287.479269747815</v>
      </c>
      <c r="W83">
        <f ca="1">CalcoliPAC!AF83</f>
        <v>38.7791</v>
      </c>
      <c r="X83" s="5">
        <v>0</v>
      </c>
      <c r="Y83">
        <v>0</v>
      </c>
      <c r="Z83">
        <f t="shared" ca="1" si="53"/>
        <v>672</v>
      </c>
      <c r="AA83" s="3">
        <f t="shared" ca="1" si="54"/>
        <v>28080.0576</v>
      </c>
      <c r="AC83">
        <f ca="1">CalcoliPAC!AN83</f>
        <v>26.290900000000001</v>
      </c>
      <c r="AD83" s="5">
        <v>0</v>
      </c>
      <c r="AE83">
        <v>0</v>
      </c>
      <c r="AF83">
        <f t="shared" ca="1" si="55"/>
        <v>707</v>
      </c>
      <c r="AG83" s="3">
        <f t="shared" ca="1" si="56"/>
        <v>20461.852600000002</v>
      </c>
      <c r="AJ83" s="3">
        <f t="shared" ca="1" si="39"/>
        <v>0</v>
      </c>
      <c r="AK83" s="5">
        <f t="shared" ca="1" si="57"/>
        <v>101887.21835483228</v>
      </c>
      <c r="AL83" s="5">
        <f t="shared" ca="1" si="40"/>
        <v>122669.43817776538</v>
      </c>
      <c r="AM83" s="5">
        <f t="shared" ca="1" si="58"/>
        <v>20782.219822933097</v>
      </c>
      <c r="AQ83" s="5">
        <f t="shared" ca="1" si="41"/>
        <v>0</v>
      </c>
      <c r="AR83" s="19">
        <f t="shared" ca="1" si="31"/>
        <v>41516</v>
      </c>
      <c r="AT83">
        <f t="shared" ca="1" si="32"/>
        <v>0</v>
      </c>
      <c r="AU83">
        <f t="shared" ca="1" si="33"/>
        <v>0</v>
      </c>
      <c r="AV83">
        <f t="shared" ca="1" si="34"/>
        <v>0</v>
      </c>
      <c r="AW83">
        <f t="shared" ca="1" si="35"/>
        <v>0</v>
      </c>
      <c r="AX83">
        <f t="shared" ca="1" si="36"/>
        <v>0</v>
      </c>
      <c r="AZ83">
        <f t="shared" ca="1" si="37"/>
        <v>5</v>
      </c>
      <c r="BA83">
        <f t="shared" ca="1" si="37"/>
        <v>5</v>
      </c>
      <c r="BB83">
        <f t="shared" ca="1" si="37"/>
        <v>5</v>
      </c>
      <c r="BC83">
        <f t="shared" ca="1" si="37"/>
        <v>5</v>
      </c>
      <c r="BD83">
        <f t="shared" ca="1" si="37"/>
        <v>5</v>
      </c>
      <c r="BF83">
        <f t="shared" ca="1" si="42"/>
        <v>25</v>
      </c>
      <c r="BI83" s="45">
        <f t="shared" ca="1" si="38"/>
        <v>187.78164516772085</v>
      </c>
      <c r="BJ83" s="45">
        <f t="shared" ca="1" si="43"/>
        <v>122857.2198229331</v>
      </c>
      <c r="BK83" s="45">
        <f t="shared" ca="1" si="44"/>
        <v>5.8045171380903815E-2</v>
      </c>
      <c r="BL83" s="58">
        <f t="shared" ca="1" si="45"/>
        <v>-22857.219822933097</v>
      </c>
    </row>
    <row r="84" spans="1:64" x14ac:dyDescent="0.25">
      <c r="A84">
        <f t="shared" si="46"/>
        <v>81</v>
      </c>
      <c r="B84" t="str">
        <f ca="1">CalcoliPAC!C84</f>
        <v>01/10/2013</v>
      </c>
      <c r="C84" s="3"/>
      <c r="E84">
        <f ca="1">CalcoliPAC!F84</f>
        <v>93.515822109181798</v>
      </c>
      <c r="F84" s="5">
        <v>0</v>
      </c>
      <c r="G84">
        <v>0</v>
      </c>
      <c r="H84">
        <f t="shared" ca="1" si="47"/>
        <v>216</v>
      </c>
      <c r="I84" s="3">
        <f t="shared" ca="1" si="48"/>
        <v>20767.667516370275</v>
      </c>
      <c r="K84">
        <f ca="1">CalcoliPAC!P84</f>
        <v>112.458908475589</v>
      </c>
      <c r="L84" s="5">
        <v>0</v>
      </c>
      <c r="M84">
        <v>0</v>
      </c>
      <c r="N84">
        <f t="shared" ca="1" si="49"/>
        <v>228</v>
      </c>
      <c r="O84" s="3">
        <f t="shared" ca="1" si="50"/>
        <v>26693.278141914638</v>
      </c>
      <c r="Q84">
        <f ca="1">CalcoliPAC!X84</f>
        <v>41.7835735151371</v>
      </c>
      <c r="R84" s="5">
        <v>0</v>
      </c>
      <c r="S84">
        <v>0</v>
      </c>
      <c r="T84">
        <f t="shared" ca="1" si="51"/>
        <v>677</v>
      </c>
      <c r="U84" s="3">
        <f t="shared" ca="1" si="52"/>
        <v>29222.271845440653</v>
      </c>
      <c r="W84">
        <f ca="1">CalcoliPAC!AF84</f>
        <v>41.785800000000002</v>
      </c>
      <c r="X84" s="5">
        <v>0</v>
      </c>
      <c r="Y84">
        <v>0</v>
      </c>
      <c r="Z84">
        <f t="shared" ca="1" si="53"/>
        <v>672</v>
      </c>
      <c r="AA84" s="3">
        <f t="shared" ca="1" si="54"/>
        <v>28190.735999999997</v>
      </c>
      <c r="AC84">
        <f ca="1">CalcoliPAC!AN84</f>
        <v>28.941800000000001</v>
      </c>
      <c r="AD84" s="5">
        <v>0</v>
      </c>
      <c r="AE84">
        <v>0</v>
      </c>
      <c r="AF84">
        <f t="shared" ca="1" si="55"/>
        <v>707</v>
      </c>
      <c r="AG84" s="3">
        <f t="shared" ca="1" si="56"/>
        <v>20314.4431</v>
      </c>
      <c r="AJ84" s="3">
        <f t="shared" ca="1" si="39"/>
        <v>0</v>
      </c>
      <c r="AK84" s="5">
        <f t="shared" ca="1" si="57"/>
        <v>101912.21835483228</v>
      </c>
      <c r="AL84" s="5">
        <f t="shared" ca="1" si="40"/>
        <v>125188.39660372556</v>
      </c>
      <c r="AM84" s="5">
        <f t="shared" ca="1" si="58"/>
        <v>23276.17824889328</v>
      </c>
      <c r="AQ84" s="5">
        <f t="shared" ca="1" si="41"/>
        <v>0</v>
      </c>
      <c r="AR84" s="19">
        <f t="shared" ca="1" si="31"/>
        <v>41548</v>
      </c>
      <c r="AT84">
        <f t="shared" ca="1" si="32"/>
        <v>0</v>
      </c>
      <c r="AU84">
        <f t="shared" ca="1" si="33"/>
        <v>0</v>
      </c>
      <c r="AV84">
        <f t="shared" ca="1" si="34"/>
        <v>0</v>
      </c>
      <c r="AW84">
        <f t="shared" ca="1" si="35"/>
        <v>0</v>
      </c>
      <c r="AX84">
        <f t="shared" ca="1" si="36"/>
        <v>0</v>
      </c>
      <c r="AZ84">
        <f t="shared" ca="1" si="37"/>
        <v>5</v>
      </c>
      <c r="BA84">
        <f t="shared" ca="1" si="37"/>
        <v>5</v>
      </c>
      <c r="BB84">
        <f t="shared" ca="1" si="37"/>
        <v>5</v>
      </c>
      <c r="BC84">
        <f t="shared" ca="1" si="37"/>
        <v>5</v>
      </c>
      <c r="BD84">
        <f t="shared" ca="1" si="37"/>
        <v>5</v>
      </c>
      <c r="BF84">
        <f t="shared" ca="1" si="42"/>
        <v>25</v>
      </c>
      <c r="BI84" s="45">
        <f t="shared" ca="1" si="38"/>
        <v>187.78164516772085</v>
      </c>
      <c r="BJ84" s="45">
        <f t="shared" ca="1" si="43"/>
        <v>125376.17824889328</v>
      </c>
      <c r="BK84" s="45">
        <f t="shared" ca="1" si="44"/>
        <v>2.0503137134232796E-2</v>
      </c>
      <c r="BL84" s="58">
        <f t="shared" ca="1" si="45"/>
        <v>-25376.17824889328</v>
      </c>
    </row>
    <row r="85" spans="1:64" x14ac:dyDescent="0.25">
      <c r="A85">
        <f t="shared" si="46"/>
        <v>82</v>
      </c>
      <c r="B85" t="str">
        <f ca="1">CalcoliPAC!C85</f>
        <v>01/11/2013</v>
      </c>
      <c r="C85" s="3"/>
      <c r="E85">
        <f ca="1">CalcoliPAC!F85</f>
        <v>96.146608872084599</v>
      </c>
      <c r="F85" s="5">
        <v>0</v>
      </c>
      <c r="G85">
        <v>0</v>
      </c>
      <c r="H85">
        <f t="shared" ca="1" si="47"/>
        <v>216</v>
      </c>
      <c r="I85" s="3">
        <f t="shared" ca="1" si="48"/>
        <v>21035.843096970209</v>
      </c>
      <c r="K85">
        <f ca="1">CalcoliPAC!P85</f>
        <v>117.07578132418701</v>
      </c>
      <c r="L85" s="5">
        <v>0</v>
      </c>
      <c r="M85">
        <v>0</v>
      </c>
      <c r="N85">
        <f t="shared" ca="1" si="49"/>
        <v>228</v>
      </c>
      <c r="O85" s="3">
        <f t="shared" ca="1" si="50"/>
        <v>27105.686904846898</v>
      </c>
      <c r="Q85">
        <f ca="1">CalcoliPAC!X85</f>
        <v>43.164360185288999</v>
      </c>
      <c r="R85" s="5">
        <v>0</v>
      </c>
      <c r="S85">
        <v>0</v>
      </c>
      <c r="T85">
        <f t="shared" ca="1" si="51"/>
        <v>677</v>
      </c>
      <c r="U85" s="3">
        <f t="shared" ca="1" si="52"/>
        <v>29371.829834393429</v>
      </c>
      <c r="W85">
        <f ca="1">CalcoliPAC!AF85</f>
        <v>41.950499999999998</v>
      </c>
      <c r="X85" s="5">
        <v>0</v>
      </c>
      <c r="Y85">
        <v>0</v>
      </c>
      <c r="Z85">
        <f t="shared" ca="1" si="53"/>
        <v>672</v>
      </c>
      <c r="AA85" s="3">
        <f t="shared" ca="1" si="54"/>
        <v>28714.963200000002</v>
      </c>
      <c r="AC85">
        <f ca="1">CalcoliPAC!AN85</f>
        <v>28.7333</v>
      </c>
      <c r="AD85" s="5">
        <v>0</v>
      </c>
      <c r="AE85">
        <v>0</v>
      </c>
      <c r="AF85">
        <f t="shared" ca="1" si="55"/>
        <v>707</v>
      </c>
      <c r="AG85" s="3">
        <f t="shared" ca="1" si="56"/>
        <v>20986.022399999998</v>
      </c>
      <c r="AJ85" s="3">
        <f t="shared" ca="1" si="39"/>
        <v>0</v>
      </c>
      <c r="AK85" s="5">
        <f t="shared" ca="1" si="57"/>
        <v>101937.21835483228</v>
      </c>
      <c r="AL85" s="5">
        <f t="shared" ca="1" si="40"/>
        <v>127214.34543621054</v>
      </c>
      <c r="AM85" s="5">
        <f t="shared" ca="1" si="58"/>
        <v>25277.127081378261</v>
      </c>
      <c r="AQ85" s="5">
        <f t="shared" ca="1" si="41"/>
        <v>0</v>
      </c>
      <c r="AR85" s="19">
        <f t="shared" ca="1" si="31"/>
        <v>41579</v>
      </c>
      <c r="AT85">
        <f t="shared" ca="1" si="32"/>
        <v>0</v>
      </c>
      <c r="AU85">
        <f t="shared" ca="1" si="33"/>
        <v>0</v>
      </c>
      <c r="AV85">
        <f t="shared" ca="1" si="34"/>
        <v>0</v>
      </c>
      <c r="AW85">
        <f t="shared" ca="1" si="35"/>
        <v>0</v>
      </c>
      <c r="AX85">
        <f t="shared" ca="1" si="36"/>
        <v>0</v>
      </c>
      <c r="AZ85">
        <f t="shared" ca="1" si="37"/>
        <v>5</v>
      </c>
      <c r="BA85">
        <f t="shared" ca="1" si="37"/>
        <v>5</v>
      </c>
      <c r="BB85">
        <f t="shared" ca="1" si="37"/>
        <v>5</v>
      </c>
      <c r="BC85">
        <f t="shared" ca="1" si="37"/>
        <v>5</v>
      </c>
      <c r="BD85">
        <f t="shared" ca="1" si="37"/>
        <v>5</v>
      </c>
      <c r="BF85">
        <f t="shared" ca="1" si="42"/>
        <v>25</v>
      </c>
      <c r="BI85" s="45">
        <f t="shared" ca="1" si="38"/>
        <v>187.78164516772085</v>
      </c>
      <c r="BJ85" s="45">
        <f t="shared" ca="1" si="43"/>
        <v>127402.12708137826</v>
      </c>
      <c r="BK85" s="45">
        <f t="shared" ca="1" si="44"/>
        <v>1.6158961461268273E-2</v>
      </c>
      <c r="BL85" s="58">
        <f t="shared" ca="1" si="45"/>
        <v>-27402.127081378261</v>
      </c>
    </row>
    <row r="86" spans="1:64" x14ac:dyDescent="0.25">
      <c r="A86">
        <f t="shared" si="46"/>
        <v>83</v>
      </c>
      <c r="B86" t="str">
        <f ca="1">CalcoliPAC!C86</f>
        <v>29/11/2013</v>
      </c>
      <c r="C86" s="3"/>
      <c r="E86">
        <f ca="1">CalcoliPAC!F86</f>
        <v>97.388162485973197</v>
      </c>
      <c r="F86" s="5">
        <v>0</v>
      </c>
      <c r="G86">
        <v>0</v>
      </c>
      <c r="H86">
        <f t="shared" ca="1" si="47"/>
        <v>216</v>
      </c>
      <c r="I86" s="3">
        <f t="shared" ca="1" si="48"/>
        <v>21253.173059332621</v>
      </c>
      <c r="K86">
        <f ca="1">CalcoliPAC!P86</f>
        <v>118.884591687925</v>
      </c>
      <c r="L86" s="5">
        <v>0</v>
      </c>
      <c r="M86">
        <v>0</v>
      </c>
      <c r="N86">
        <f t="shared" ca="1" si="49"/>
        <v>228</v>
      </c>
      <c r="O86" s="3">
        <f t="shared" ca="1" si="50"/>
        <v>27490.867215708648</v>
      </c>
      <c r="Q86">
        <f ca="1">CalcoliPAC!X86</f>
        <v>43.385273019783497</v>
      </c>
      <c r="R86" s="5">
        <v>0</v>
      </c>
      <c r="S86">
        <v>0</v>
      </c>
      <c r="T86">
        <f t="shared" ca="1" si="51"/>
        <v>677</v>
      </c>
      <c r="U86" s="3">
        <f t="shared" ca="1" si="52"/>
        <v>28891.727612473922</v>
      </c>
      <c r="W86">
        <f ca="1">CalcoliPAC!AF86</f>
        <v>42.730600000000003</v>
      </c>
      <c r="X86" s="5">
        <v>0</v>
      </c>
      <c r="Y86">
        <v>0</v>
      </c>
      <c r="Z86">
        <f t="shared" ca="1" si="53"/>
        <v>672</v>
      </c>
      <c r="AA86" s="3">
        <f t="shared" ca="1" si="54"/>
        <v>29322.182400000002</v>
      </c>
      <c r="AC86">
        <f ca="1">CalcoliPAC!AN86</f>
        <v>29.683199999999999</v>
      </c>
      <c r="AD86" s="5">
        <v>0</v>
      </c>
      <c r="AE86">
        <v>0</v>
      </c>
      <c r="AF86">
        <f t="shared" ca="1" si="55"/>
        <v>707</v>
      </c>
      <c r="AG86" s="3">
        <f t="shared" ca="1" si="56"/>
        <v>21207.313400000003</v>
      </c>
      <c r="AJ86" s="3">
        <f t="shared" ca="1" si="39"/>
        <v>0</v>
      </c>
      <c r="AK86" s="5">
        <f t="shared" ca="1" si="57"/>
        <v>101962.21835483228</v>
      </c>
      <c r="AL86" s="5">
        <f t="shared" ca="1" si="40"/>
        <v>128165.26368751519</v>
      </c>
      <c r="AM86" s="5">
        <f t="shared" ca="1" si="58"/>
        <v>26203.045332682916</v>
      </c>
      <c r="AQ86" s="5">
        <f t="shared" ca="1" si="41"/>
        <v>0</v>
      </c>
      <c r="AR86" s="19">
        <f t="shared" ca="1" si="31"/>
        <v>41607</v>
      </c>
      <c r="AT86">
        <f t="shared" ca="1" si="32"/>
        <v>0</v>
      </c>
      <c r="AU86">
        <f t="shared" ca="1" si="33"/>
        <v>0</v>
      </c>
      <c r="AV86">
        <f t="shared" ca="1" si="34"/>
        <v>0</v>
      </c>
      <c r="AW86">
        <f t="shared" ca="1" si="35"/>
        <v>0</v>
      </c>
      <c r="AX86">
        <f t="shared" ca="1" si="36"/>
        <v>0</v>
      </c>
      <c r="AZ86">
        <f t="shared" ca="1" si="37"/>
        <v>5</v>
      </c>
      <c r="BA86">
        <f t="shared" ca="1" si="37"/>
        <v>5</v>
      </c>
      <c r="BB86">
        <f t="shared" ca="1" si="37"/>
        <v>5</v>
      </c>
      <c r="BC86">
        <f t="shared" ca="1" si="37"/>
        <v>5</v>
      </c>
      <c r="BD86">
        <f t="shared" ca="1" si="37"/>
        <v>5</v>
      </c>
      <c r="BF86">
        <f t="shared" ca="1" si="42"/>
        <v>25</v>
      </c>
      <c r="BI86" s="45">
        <f t="shared" ca="1" si="38"/>
        <v>187.78164516772085</v>
      </c>
      <c r="BJ86" s="45">
        <f t="shared" ca="1" si="43"/>
        <v>128353.04533268292</v>
      </c>
      <c r="BK86" s="45">
        <f t="shared" ca="1" si="44"/>
        <v>7.4639118913395475E-3</v>
      </c>
      <c r="BL86" s="58">
        <f t="shared" ca="1" si="45"/>
        <v>-28353.045332682916</v>
      </c>
    </row>
    <row r="87" spans="1:64" x14ac:dyDescent="0.25">
      <c r="A87">
        <f t="shared" si="46"/>
        <v>84</v>
      </c>
      <c r="B87" t="str">
        <f ca="1">CalcoliPAC!C87</f>
        <v>31/12/2013</v>
      </c>
      <c r="C87" s="3"/>
      <c r="E87">
        <f ca="1">CalcoliPAC!F87</f>
        <v>98.394319719132497</v>
      </c>
      <c r="F87" s="5">
        <v>0</v>
      </c>
      <c r="G87">
        <v>0</v>
      </c>
      <c r="H87">
        <f t="shared" ca="1" si="47"/>
        <v>216</v>
      </c>
      <c r="I87" s="3">
        <f t="shared" ca="1" si="48"/>
        <v>20875.021133692713</v>
      </c>
      <c r="K87">
        <f ca="1">CalcoliPAC!P87</f>
        <v>120.57397901626599</v>
      </c>
      <c r="L87" s="5">
        <v>0</v>
      </c>
      <c r="M87">
        <v>0</v>
      </c>
      <c r="N87">
        <f t="shared" ca="1" si="49"/>
        <v>228</v>
      </c>
      <c r="O87" s="3">
        <f t="shared" ca="1" si="50"/>
        <v>27128.075164887938</v>
      </c>
      <c r="Q87">
        <f ca="1">CalcoliPAC!X87</f>
        <v>42.676111687553799</v>
      </c>
      <c r="R87" s="5">
        <v>0</v>
      </c>
      <c r="S87">
        <v>0</v>
      </c>
      <c r="T87">
        <f t="shared" ca="1" si="51"/>
        <v>677</v>
      </c>
      <c r="U87" s="3">
        <f t="shared" ca="1" si="52"/>
        <v>27458.163604708483</v>
      </c>
      <c r="W87">
        <f ca="1">CalcoliPAC!AF87</f>
        <v>43.6342</v>
      </c>
      <c r="X87" s="5">
        <v>0</v>
      </c>
      <c r="Y87">
        <v>0</v>
      </c>
      <c r="Z87">
        <f t="shared" ca="1" si="53"/>
        <v>672</v>
      </c>
      <c r="AA87" s="3">
        <f t="shared" ca="1" si="54"/>
        <v>28718.256000000001</v>
      </c>
      <c r="AC87">
        <f ca="1">CalcoliPAC!AN87</f>
        <v>29.996200000000002</v>
      </c>
      <c r="AD87" s="5">
        <v>0</v>
      </c>
      <c r="AE87">
        <v>0</v>
      </c>
      <c r="AF87">
        <f t="shared" ca="1" si="55"/>
        <v>707</v>
      </c>
      <c r="AG87" s="3">
        <f t="shared" ca="1" si="56"/>
        <v>20201.8887</v>
      </c>
      <c r="AJ87" s="3">
        <f t="shared" ca="1" si="39"/>
        <v>0</v>
      </c>
      <c r="AK87" s="5">
        <f t="shared" ca="1" si="57"/>
        <v>101987.21835483228</v>
      </c>
      <c r="AL87" s="5">
        <f t="shared" ca="1" si="40"/>
        <v>124381.40460328913</v>
      </c>
      <c r="AM87" s="5">
        <f t="shared" ca="1" si="58"/>
        <v>22394.186248456856</v>
      </c>
      <c r="AQ87" s="5">
        <f t="shared" ca="1" si="41"/>
        <v>0</v>
      </c>
      <c r="AR87" s="19">
        <f t="shared" ca="1" si="31"/>
        <v>41639</v>
      </c>
      <c r="AT87">
        <f t="shared" ca="1" si="32"/>
        <v>0</v>
      </c>
      <c r="AU87">
        <f t="shared" ca="1" si="33"/>
        <v>0</v>
      </c>
      <c r="AV87">
        <f t="shared" ca="1" si="34"/>
        <v>0</v>
      </c>
      <c r="AW87">
        <f t="shared" ca="1" si="35"/>
        <v>0</v>
      </c>
      <c r="AX87">
        <f t="shared" ca="1" si="36"/>
        <v>0</v>
      </c>
      <c r="AZ87">
        <f t="shared" ca="1" si="37"/>
        <v>5</v>
      </c>
      <c r="BA87">
        <f t="shared" ca="1" si="37"/>
        <v>5</v>
      </c>
      <c r="BB87">
        <f t="shared" ca="1" si="37"/>
        <v>5</v>
      </c>
      <c r="BC87">
        <f t="shared" ca="1" si="37"/>
        <v>5</v>
      </c>
      <c r="BD87">
        <f t="shared" ca="1" si="37"/>
        <v>5</v>
      </c>
      <c r="BF87">
        <f t="shared" ca="1" si="42"/>
        <v>25</v>
      </c>
      <c r="BI87" s="45">
        <f t="shared" ca="1" si="38"/>
        <v>187.78164516772085</v>
      </c>
      <c r="BJ87" s="45">
        <f t="shared" ca="1" si="43"/>
        <v>124569.18624845686</v>
      </c>
      <c r="BK87" s="45">
        <f t="shared" ca="1" si="44"/>
        <v>-2.9480088099339885E-2</v>
      </c>
      <c r="BL87" s="58">
        <f t="shared" ca="1" si="45"/>
        <v>-24569.186248456856</v>
      </c>
    </row>
    <row r="88" spans="1:64" x14ac:dyDescent="0.25">
      <c r="A88">
        <f t="shared" si="46"/>
        <v>85</v>
      </c>
      <c r="B88" t="str">
        <f ca="1">CalcoliPAC!C88</f>
        <v>31/01/2014</v>
      </c>
      <c r="C88" s="3"/>
      <c r="E88">
        <f ca="1">CalcoliPAC!F88</f>
        <v>96.643616359688494</v>
      </c>
      <c r="F88" s="5">
        <v>0</v>
      </c>
      <c r="G88">
        <v>0</v>
      </c>
      <c r="H88">
        <f t="shared" ca="1" si="47"/>
        <v>216</v>
      </c>
      <c r="I88" s="3">
        <f t="shared" ca="1" si="48"/>
        <v>21868.541780347008</v>
      </c>
      <c r="K88">
        <f ca="1">CalcoliPAC!P88</f>
        <v>118.98278581091201</v>
      </c>
      <c r="L88" s="5">
        <v>0</v>
      </c>
      <c r="M88">
        <v>0</v>
      </c>
      <c r="N88">
        <f t="shared" ca="1" si="49"/>
        <v>228</v>
      </c>
      <c r="O88" s="3">
        <f t="shared" ca="1" si="50"/>
        <v>27712.9913016381</v>
      </c>
      <c r="Q88">
        <f ca="1">CalcoliPAC!X88</f>
        <v>40.558587303853002</v>
      </c>
      <c r="R88" s="5">
        <v>0</v>
      </c>
      <c r="S88">
        <v>0</v>
      </c>
      <c r="T88">
        <f t="shared" ca="1" si="51"/>
        <v>677</v>
      </c>
      <c r="U88" s="3">
        <f t="shared" ca="1" si="52"/>
        <v>28370.577980687845</v>
      </c>
      <c r="W88">
        <f ca="1">CalcoliPAC!AF88</f>
        <v>42.735500000000002</v>
      </c>
      <c r="X88" s="5">
        <v>0</v>
      </c>
      <c r="Y88">
        <v>0</v>
      </c>
      <c r="Z88">
        <f t="shared" ca="1" si="53"/>
        <v>672</v>
      </c>
      <c r="AA88" s="3">
        <f t="shared" ca="1" si="54"/>
        <v>29630.630400000002</v>
      </c>
      <c r="AC88">
        <f ca="1">CalcoliPAC!AN88</f>
        <v>28.574100000000001</v>
      </c>
      <c r="AD88" s="5">
        <v>0</v>
      </c>
      <c r="AE88">
        <v>0</v>
      </c>
      <c r="AF88">
        <f t="shared" ca="1" si="55"/>
        <v>707</v>
      </c>
      <c r="AG88" s="3">
        <f t="shared" ca="1" si="56"/>
        <v>21092.637999999999</v>
      </c>
      <c r="AJ88" s="3">
        <f t="shared" ca="1" si="39"/>
        <v>0</v>
      </c>
      <c r="AK88" s="5">
        <f t="shared" ca="1" si="57"/>
        <v>102012.21835483228</v>
      </c>
      <c r="AL88" s="5">
        <f t="shared" ca="1" si="40"/>
        <v>128675.37946267295</v>
      </c>
      <c r="AM88" s="5">
        <f t="shared" ca="1" si="58"/>
        <v>26663.161107840671</v>
      </c>
      <c r="AQ88" s="5">
        <f t="shared" ca="1" si="41"/>
        <v>0</v>
      </c>
      <c r="AR88" s="19">
        <f t="shared" ca="1" si="31"/>
        <v>41670</v>
      </c>
      <c r="AT88">
        <f t="shared" ca="1" si="32"/>
        <v>0</v>
      </c>
      <c r="AU88">
        <f t="shared" ca="1" si="33"/>
        <v>0</v>
      </c>
      <c r="AV88">
        <f t="shared" ca="1" si="34"/>
        <v>0</v>
      </c>
      <c r="AW88">
        <f t="shared" ca="1" si="35"/>
        <v>0</v>
      </c>
      <c r="AX88">
        <f t="shared" ca="1" si="36"/>
        <v>0</v>
      </c>
      <c r="AZ88">
        <f t="shared" ca="1" si="37"/>
        <v>5</v>
      </c>
      <c r="BA88">
        <f t="shared" ca="1" si="37"/>
        <v>5</v>
      </c>
      <c r="BB88">
        <f t="shared" ca="1" si="37"/>
        <v>5</v>
      </c>
      <c r="BC88">
        <f t="shared" ca="1" si="37"/>
        <v>5</v>
      </c>
      <c r="BD88">
        <f t="shared" ca="1" si="37"/>
        <v>5</v>
      </c>
      <c r="BF88">
        <f t="shared" ca="1" si="42"/>
        <v>25</v>
      </c>
      <c r="BI88" s="45">
        <f t="shared" ca="1" si="38"/>
        <v>187.78164516772085</v>
      </c>
      <c r="BJ88" s="45">
        <f t="shared" ca="1" si="43"/>
        <v>128863.16110784067</v>
      </c>
      <c r="BK88" s="45">
        <f t="shared" ca="1" si="44"/>
        <v>3.4470602150513896E-2</v>
      </c>
      <c r="BL88" s="58">
        <f t="shared" ca="1" si="45"/>
        <v>-28863.161107840671</v>
      </c>
    </row>
    <row r="89" spans="1:64" x14ac:dyDescent="0.25">
      <c r="A89">
        <f t="shared" si="46"/>
        <v>86</v>
      </c>
      <c r="B89" t="str">
        <f ca="1">CalcoliPAC!C89</f>
        <v>28/02/2014</v>
      </c>
      <c r="C89" s="3"/>
      <c r="E89">
        <f ca="1">CalcoliPAC!F89</f>
        <v>101.24324898308799</v>
      </c>
      <c r="F89" s="5">
        <v>0</v>
      </c>
      <c r="G89">
        <v>0</v>
      </c>
      <c r="H89">
        <f t="shared" ca="1" si="47"/>
        <v>216</v>
      </c>
      <c r="I89" s="3">
        <f t="shared" ca="1" si="48"/>
        <v>21816.743002641721</v>
      </c>
      <c r="K89">
        <f ca="1">CalcoliPAC!P89</f>
        <v>121.548207463325</v>
      </c>
      <c r="L89" s="5">
        <v>0</v>
      </c>
      <c r="M89">
        <v>0</v>
      </c>
      <c r="N89">
        <f t="shared" ca="1" si="49"/>
        <v>228</v>
      </c>
      <c r="O89" s="3">
        <f t="shared" ca="1" si="50"/>
        <v>28131.255948189519</v>
      </c>
      <c r="Q89">
        <f ca="1">CalcoliPAC!X89</f>
        <v>41.906319026126802</v>
      </c>
      <c r="R89" s="5">
        <v>0</v>
      </c>
      <c r="S89">
        <v>0</v>
      </c>
      <c r="T89">
        <f t="shared" ca="1" si="51"/>
        <v>677</v>
      </c>
      <c r="U89" s="3">
        <f t="shared" ca="1" si="52"/>
        <v>28740.446997062714</v>
      </c>
      <c r="W89">
        <f ca="1">CalcoliPAC!AF89</f>
        <v>44.093200000000003</v>
      </c>
      <c r="X89" s="5">
        <v>0</v>
      </c>
      <c r="Y89">
        <v>0</v>
      </c>
      <c r="Z89">
        <f t="shared" ca="1" si="53"/>
        <v>672</v>
      </c>
      <c r="AA89" s="3">
        <f t="shared" ca="1" si="54"/>
        <v>29790.700800000002</v>
      </c>
      <c r="AC89">
        <f ca="1">CalcoliPAC!AN89</f>
        <v>29.834</v>
      </c>
      <c r="AD89" s="5">
        <v>0</v>
      </c>
      <c r="AE89">
        <v>0</v>
      </c>
      <c r="AF89">
        <f t="shared" ca="1" si="55"/>
        <v>707</v>
      </c>
      <c r="AG89" s="3">
        <f t="shared" ca="1" si="56"/>
        <v>21388.446800000002</v>
      </c>
      <c r="AJ89" s="3">
        <f t="shared" ca="1" si="39"/>
        <v>0</v>
      </c>
      <c r="AK89" s="5">
        <f t="shared" ca="1" si="57"/>
        <v>102037.21835483228</v>
      </c>
      <c r="AL89" s="5">
        <f t="shared" ca="1" si="40"/>
        <v>129867.59354789395</v>
      </c>
      <c r="AM89" s="5">
        <f t="shared" ca="1" si="58"/>
        <v>27830.375193061671</v>
      </c>
      <c r="AQ89" s="5">
        <f t="shared" ca="1" si="41"/>
        <v>0</v>
      </c>
      <c r="AR89" s="19">
        <f t="shared" ca="1" si="31"/>
        <v>41698</v>
      </c>
      <c r="AT89">
        <f t="shared" ca="1" si="32"/>
        <v>0</v>
      </c>
      <c r="AU89">
        <f t="shared" ca="1" si="33"/>
        <v>0</v>
      </c>
      <c r="AV89">
        <f t="shared" ca="1" si="34"/>
        <v>0</v>
      </c>
      <c r="AW89">
        <f t="shared" ca="1" si="35"/>
        <v>0</v>
      </c>
      <c r="AX89">
        <f t="shared" ca="1" si="36"/>
        <v>0</v>
      </c>
      <c r="AZ89">
        <f t="shared" ca="1" si="37"/>
        <v>5</v>
      </c>
      <c r="BA89">
        <f t="shared" ca="1" si="37"/>
        <v>5</v>
      </c>
      <c r="BB89">
        <f t="shared" ca="1" si="37"/>
        <v>5</v>
      </c>
      <c r="BC89">
        <f t="shared" ca="1" si="37"/>
        <v>5</v>
      </c>
      <c r="BD89">
        <f t="shared" ca="1" si="37"/>
        <v>5</v>
      </c>
      <c r="BF89">
        <f t="shared" ca="1" si="42"/>
        <v>25</v>
      </c>
      <c r="BI89" s="45">
        <f t="shared" ca="1" si="38"/>
        <v>187.78164516772085</v>
      </c>
      <c r="BJ89" s="45">
        <f t="shared" ca="1" si="43"/>
        <v>130055.37519306167</v>
      </c>
      <c r="BK89" s="45">
        <f t="shared" ca="1" si="44"/>
        <v>9.2517836360019867E-3</v>
      </c>
      <c r="BL89" s="58">
        <f t="shared" ca="1" si="45"/>
        <v>-30055.375193061671</v>
      </c>
    </row>
    <row r="90" spans="1:64" x14ac:dyDescent="0.25">
      <c r="A90">
        <f t="shared" si="46"/>
        <v>87</v>
      </c>
      <c r="B90" t="str">
        <f ca="1">CalcoliPAC!C90</f>
        <v>01/04/2014</v>
      </c>
      <c r="C90" s="3"/>
      <c r="E90">
        <f ca="1">CalcoliPAC!F90</f>
        <v>101.003439827045</v>
      </c>
      <c r="F90" s="5">
        <v>0</v>
      </c>
      <c r="G90">
        <v>0</v>
      </c>
      <c r="H90">
        <f t="shared" ca="1" si="47"/>
        <v>216</v>
      </c>
      <c r="I90" s="3">
        <f t="shared" ca="1" si="48"/>
        <v>22101.702615813098</v>
      </c>
      <c r="K90">
        <f ca="1">CalcoliPAC!P90</f>
        <v>123.38270152714701</v>
      </c>
      <c r="L90" s="5">
        <v>0</v>
      </c>
      <c r="M90">
        <v>0</v>
      </c>
      <c r="N90">
        <f t="shared" ca="1" si="49"/>
        <v>228</v>
      </c>
      <c r="O90" s="3">
        <f t="shared" ca="1" si="50"/>
        <v>27938.939618602333</v>
      </c>
      <c r="Q90">
        <f ca="1">CalcoliPAC!X90</f>
        <v>42.4526543531207</v>
      </c>
      <c r="R90" s="5">
        <v>0</v>
      </c>
      <c r="S90">
        <v>0</v>
      </c>
      <c r="T90">
        <f t="shared" ca="1" si="51"/>
        <v>677</v>
      </c>
      <c r="U90" s="3">
        <f t="shared" ca="1" si="52"/>
        <v>28686.466113591796</v>
      </c>
      <c r="W90">
        <f ca="1">CalcoliPAC!AF90</f>
        <v>44.331400000000002</v>
      </c>
      <c r="X90" s="5">
        <v>0</v>
      </c>
      <c r="Y90">
        <v>0</v>
      </c>
      <c r="Z90">
        <f t="shared" ca="1" si="53"/>
        <v>672</v>
      </c>
      <c r="AA90" s="3">
        <f t="shared" ca="1" si="54"/>
        <v>29355.849600000001</v>
      </c>
      <c r="AC90">
        <f ca="1">CalcoliPAC!AN90</f>
        <v>30.252400000000002</v>
      </c>
      <c r="AD90" s="5">
        <v>0</v>
      </c>
      <c r="AE90">
        <v>0</v>
      </c>
      <c r="AF90">
        <f t="shared" ca="1" si="55"/>
        <v>707</v>
      </c>
      <c r="AG90" s="3">
        <f t="shared" ca="1" si="56"/>
        <v>20320.947499999998</v>
      </c>
      <c r="AJ90" s="3">
        <f t="shared" ca="1" si="39"/>
        <v>0</v>
      </c>
      <c r="AK90" s="5">
        <f t="shared" ca="1" si="57"/>
        <v>102062.21835483228</v>
      </c>
      <c r="AL90" s="5">
        <f t="shared" ca="1" si="40"/>
        <v>128403.90544800722</v>
      </c>
      <c r="AM90" s="5">
        <f t="shared" ca="1" si="58"/>
        <v>26341.687093174944</v>
      </c>
      <c r="AQ90" s="5">
        <f t="shared" ca="1" si="41"/>
        <v>0</v>
      </c>
      <c r="AR90" s="19">
        <f t="shared" ca="1" si="31"/>
        <v>41730</v>
      </c>
      <c r="AT90">
        <f t="shared" ca="1" si="32"/>
        <v>0</v>
      </c>
      <c r="AU90">
        <f t="shared" ca="1" si="33"/>
        <v>0</v>
      </c>
      <c r="AV90">
        <f t="shared" ca="1" si="34"/>
        <v>0</v>
      </c>
      <c r="AW90">
        <f t="shared" ca="1" si="35"/>
        <v>0</v>
      </c>
      <c r="AX90">
        <f t="shared" ca="1" si="36"/>
        <v>0</v>
      </c>
      <c r="AZ90">
        <f t="shared" ca="1" si="37"/>
        <v>5</v>
      </c>
      <c r="BA90">
        <f t="shared" ca="1" si="37"/>
        <v>5</v>
      </c>
      <c r="BB90">
        <f t="shared" ca="1" si="37"/>
        <v>5</v>
      </c>
      <c r="BC90">
        <f t="shared" ca="1" si="37"/>
        <v>5</v>
      </c>
      <c r="BD90">
        <f t="shared" ca="1" si="37"/>
        <v>5</v>
      </c>
      <c r="BF90">
        <f t="shared" ca="1" si="42"/>
        <v>25</v>
      </c>
      <c r="BI90" s="45">
        <f t="shared" ca="1" si="38"/>
        <v>187.78164516772085</v>
      </c>
      <c r="BJ90" s="45">
        <f t="shared" ca="1" si="43"/>
        <v>128591.68709317494</v>
      </c>
      <c r="BK90" s="45">
        <f t="shared" ca="1" si="44"/>
        <v>-1.1254345294947954E-2</v>
      </c>
      <c r="BL90" s="58">
        <f t="shared" ca="1" si="45"/>
        <v>-28591.687093174944</v>
      </c>
    </row>
    <row r="91" spans="1:64" x14ac:dyDescent="0.25">
      <c r="A91">
        <f t="shared" si="46"/>
        <v>88</v>
      </c>
      <c r="B91" t="str">
        <f ca="1">CalcoliPAC!C91</f>
        <v>30/04/2014</v>
      </c>
      <c r="C91" s="3"/>
      <c r="E91">
        <f ca="1">CalcoliPAC!F91</f>
        <v>102.322697295431</v>
      </c>
      <c r="F91" s="5">
        <v>0</v>
      </c>
      <c r="G91">
        <v>0</v>
      </c>
      <c r="H91">
        <f t="shared" ca="1" si="47"/>
        <v>216</v>
      </c>
      <c r="I91" s="3">
        <f t="shared" ca="1" si="48"/>
        <v>22672.796933344391</v>
      </c>
      <c r="K91">
        <f ca="1">CalcoliPAC!P91</f>
        <v>122.539208853519</v>
      </c>
      <c r="L91" s="5">
        <v>0</v>
      </c>
      <c r="M91">
        <v>0</v>
      </c>
      <c r="N91">
        <f t="shared" ca="1" si="49"/>
        <v>228</v>
      </c>
      <c r="O91" s="3">
        <f t="shared" ca="1" si="50"/>
        <v>29046.691874973563</v>
      </c>
      <c r="Q91">
        <f ca="1">CalcoliPAC!X91</f>
        <v>42.372918927018901</v>
      </c>
      <c r="R91" s="5">
        <v>0</v>
      </c>
      <c r="S91">
        <v>0</v>
      </c>
      <c r="T91">
        <f t="shared" ca="1" si="51"/>
        <v>677</v>
      </c>
      <c r="U91" s="3">
        <f t="shared" ca="1" si="52"/>
        <v>29679.631870950579</v>
      </c>
      <c r="W91">
        <f ca="1">CalcoliPAC!AF91</f>
        <v>43.6843</v>
      </c>
      <c r="X91" s="5">
        <v>0</v>
      </c>
      <c r="Y91">
        <v>0</v>
      </c>
      <c r="Z91">
        <f t="shared" ca="1" si="53"/>
        <v>672</v>
      </c>
      <c r="AA91" s="3">
        <f t="shared" ca="1" si="54"/>
        <v>30141.551999999996</v>
      </c>
      <c r="AC91">
        <f ca="1">CalcoliPAC!AN91</f>
        <v>28.7425</v>
      </c>
      <c r="AD91" s="5">
        <v>0</v>
      </c>
      <c r="AE91">
        <v>0</v>
      </c>
      <c r="AF91">
        <f t="shared" ca="1" si="55"/>
        <v>707</v>
      </c>
      <c r="AG91" s="3">
        <f t="shared" ca="1" si="56"/>
        <v>21140.714</v>
      </c>
      <c r="AJ91" s="3">
        <f t="shared" ca="1" si="39"/>
        <v>0</v>
      </c>
      <c r="AK91" s="5">
        <f t="shared" ca="1" si="57"/>
        <v>102087.21835483228</v>
      </c>
      <c r="AL91" s="5">
        <f t="shared" ca="1" si="40"/>
        <v>132681.38667926853</v>
      </c>
      <c r="AM91" s="5">
        <f t="shared" ca="1" si="58"/>
        <v>30594.16832443625</v>
      </c>
      <c r="AQ91" s="5">
        <f t="shared" ca="1" si="41"/>
        <v>0</v>
      </c>
      <c r="AR91" s="19">
        <f t="shared" ca="1" si="31"/>
        <v>41759</v>
      </c>
      <c r="AT91">
        <f t="shared" ca="1" si="32"/>
        <v>0</v>
      </c>
      <c r="AU91">
        <f t="shared" ca="1" si="33"/>
        <v>0</v>
      </c>
      <c r="AV91">
        <f t="shared" ca="1" si="34"/>
        <v>0</v>
      </c>
      <c r="AW91">
        <f t="shared" ca="1" si="35"/>
        <v>0</v>
      </c>
      <c r="AX91">
        <f t="shared" ca="1" si="36"/>
        <v>0</v>
      </c>
      <c r="AZ91">
        <f t="shared" ca="1" si="37"/>
        <v>5</v>
      </c>
      <c r="BA91">
        <f t="shared" ca="1" si="37"/>
        <v>5</v>
      </c>
      <c r="BB91">
        <f t="shared" ca="1" si="37"/>
        <v>5</v>
      </c>
      <c r="BC91">
        <f t="shared" ca="1" si="37"/>
        <v>5</v>
      </c>
      <c r="BD91">
        <f t="shared" ca="1" si="37"/>
        <v>5</v>
      </c>
      <c r="BF91">
        <f t="shared" ca="1" si="42"/>
        <v>25</v>
      </c>
      <c r="BI91" s="45">
        <f t="shared" ca="1" si="38"/>
        <v>187.78164516772085</v>
      </c>
      <c r="BJ91" s="45">
        <f t="shared" ca="1" si="43"/>
        <v>132869.16832443624</v>
      </c>
      <c r="BK91" s="45">
        <f t="shared" ca="1" si="44"/>
        <v>3.3264057171610961E-2</v>
      </c>
      <c r="BL91" s="58">
        <f t="shared" ca="1" si="45"/>
        <v>-32869.168324436236</v>
      </c>
    </row>
    <row r="92" spans="1:64" x14ac:dyDescent="0.25">
      <c r="A92">
        <f t="shared" si="46"/>
        <v>89</v>
      </c>
      <c r="B92" t="str">
        <f ca="1">CalcoliPAC!C92</f>
        <v>30/05/2014</v>
      </c>
      <c r="C92" s="3"/>
      <c r="E92">
        <f ca="1">CalcoliPAC!F92</f>
        <v>104.966652469187</v>
      </c>
      <c r="F92" s="5">
        <v>0</v>
      </c>
      <c r="G92">
        <v>0</v>
      </c>
      <c r="H92">
        <f t="shared" ca="1" si="47"/>
        <v>216</v>
      </c>
      <c r="I92" s="3">
        <f t="shared" ca="1" si="48"/>
        <v>22775.257303733662</v>
      </c>
      <c r="K92">
        <f ca="1">CalcoliPAC!P92</f>
        <v>127.397771381463</v>
      </c>
      <c r="L92" s="5">
        <v>0</v>
      </c>
      <c r="M92">
        <v>0</v>
      </c>
      <c r="N92">
        <f t="shared" ca="1" si="49"/>
        <v>228</v>
      </c>
      <c r="O92" s="3">
        <f t="shared" ca="1" si="50"/>
        <v>29781.64534265003</v>
      </c>
      <c r="Q92">
        <f ca="1">CalcoliPAC!X92</f>
        <v>43.839928908346501</v>
      </c>
      <c r="R92" s="5">
        <v>0</v>
      </c>
      <c r="S92">
        <v>0</v>
      </c>
      <c r="T92">
        <f t="shared" ca="1" si="51"/>
        <v>677</v>
      </c>
      <c r="U92" s="3">
        <f t="shared" ca="1" si="52"/>
        <v>30310.912293897374</v>
      </c>
      <c r="W92">
        <f ca="1">CalcoliPAC!AF92</f>
        <v>44.853499999999997</v>
      </c>
      <c r="X92" s="5">
        <v>0</v>
      </c>
      <c r="Y92">
        <v>0</v>
      </c>
      <c r="Z92">
        <f t="shared" ca="1" si="53"/>
        <v>672</v>
      </c>
      <c r="AA92" s="3">
        <f t="shared" ca="1" si="54"/>
        <v>29622.2304</v>
      </c>
      <c r="AC92">
        <f ca="1">CalcoliPAC!AN92</f>
        <v>29.902000000000001</v>
      </c>
      <c r="AD92" s="5">
        <v>0</v>
      </c>
      <c r="AE92">
        <v>0</v>
      </c>
      <c r="AF92">
        <f t="shared" ca="1" si="55"/>
        <v>707</v>
      </c>
      <c r="AG92" s="3">
        <f t="shared" ca="1" si="56"/>
        <v>21038.0576</v>
      </c>
      <c r="AJ92" s="3">
        <f t="shared" ca="1" si="39"/>
        <v>0</v>
      </c>
      <c r="AK92" s="5">
        <f t="shared" ca="1" si="57"/>
        <v>102112.21835483228</v>
      </c>
      <c r="AL92" s="5">
        <f t="shared" ca="1" si="40"/>
        <v>133528.10294028107</v>
      </c>
      <c r="AM92" s="5">
        <f t="shared" ca="1" si="58"/>
        <v>31415.884585448788</v>
      </c>
      <c r="AQ92" s="5">
        <f t="shared" ca="1" si="41"/>
        <v>0</v>
      </c>
      <c r="AR92" s="19">
        <f t="shared" ca="1" si="31"/>
        <v>41789</v>
      </c>
      <c r="AT92">
        <f t="shared" ca="1" si="32"/>
        <v>0</v>
      </c>
      <c r="AU92">
        <f t="shared" ca="1" si="33"/>
        <v>0</v>
      </c>
      <c r="AV92">
        <f t="shared" ca="1" si="34"/>
        <v>0</v>
      </c>
      <c r="AW92">
        <f t="shared" ca="1" si="35"/>
        <v>0</v>
      </c>
      <c r="AX92">
        <f t="shared" ca="1" si="36"/>
        <v>0</v>
      </c>
      <c r="AZ92">
        <f t="shared" ca="1" si="37"/>
        <v>5</v>
      </c>
      <c r="BA92">
        <f t="shared" ca="1" si="37"/>
        <v>5</v>
      </c>
      <c r="BB92">
        <f t="shared" ca="1" si="37"/>
        <v>5</v>
      </c>
      <c r="BC92">
        <f t="shared" ca="1" si="37"/>
        <v>5</v>
      </c>
      <c r="BD92">
        <f t="shared" ca="1" si="37"/>
        <v>5</v>
      </c>
      <c r="BF92">
        <f t="shared" ca="1" si="42"/>
        <v>25</v>
      </c>
      <c r="BI92" s="45">
        <f t="shared" ca="1" si="38"/>
        <v>187.78164516772085</v>
      </c>
      <c r="BJ92" s="45">
        <f t="shared" ca="1" si="43"/>
        <v>133715.88458544877</v>
      </c>
      <c r="BK92" s="45">
        <f t="shared" ca="1" si="44"/>
        <v>6.3725563401213492E-3</v>
      </c>
      <c r="BL92" s="58">
        <f t="shared" ca="1" si="45"/>
        <v>-33715.884585448774</v>
      </c>
    </row>
    <row r="93" spans="1:64" x14ac:dyDescent="0.25">
      <c r="A93">
        <f t="shared" si="46"/>
        <v>90</v>
      </c>
      <c r="B93" t="str">
        <f ca="1">CalcoliPAC!C93</f>
        <v>01/07/2014</v>
      </c>
      <c r="C93" s="3"/>
      <c r="E93">
        <f ca="1">CalcoliPAC!F93</f>
        <v>105.44100603580399</v>
      </c>
      <c r="F93" s="5">
        <v>0</v>
      </c>
      <c r="G93">
        <v>0</v>
      </c>
      <c r="H93">
        <f t="shared" ca="1" si="47"/>
        <v>216</v>
      </c>
      <c r="I93" s="3">
        <f t="shared" ca="1" si="48"/>
        <v>21955.352500513873</v>
      </c>
      <c r="K93">
        <f ca="1">CalcoliPAC!P93</f>
        <v>130.62125150285101</v>
      </c>
      <c r="L93" s="5">
        <v>0</v>
      </c>
      <c r="M93">
        <v>0</v>
      </c>
      <c r="N93">
        <f t="shared" ca="1" si="49"/>
        <v>228</v>
      </c>
      <c r="O93" s="3">
        <f t="shared" ca="1" si="50"/>
        <v>29615.329746987478</v>
      </c>
      <c r="Q93">
        <f ca="1">CalcoliPAC!X93</f>
        <v>44.772396298223597</v>
      </c>
      <c r="R93" s="5">
        <v>0</v>
      </c>
      <c r="S93">
        <v>0</v>
      </c>
      <c r="T93">
        <f t="shared" ca="1" si="51"/>
        <v>677</v>
      </c>
      <c r="U93" s="3">
        <f t="shared" ca="1" si="52"/>
        <v>31202.717171014163</v>
      </c>
      <c r="W93">
        <f ca="1">CalcoliPAC!AF93</f>
        <v>44.0807</v>
      </c>
      <c r="X93" s="5">
        <v>0</v>
      </c>
      <c r="Y93">
        <v>0</v>
      </c>
      <c r="Z93">
        <f t="shared" ca="1" si="53"/>
        <v>672</v>
      </c>
      <c r="AA93" s="3">
        <f t="shared" ca="1" si="54"/>
        <v>28314.316800000001</v>
      </c>
      <c r="AC93">
        <f ca="1">CalcoliPAC!AN93</f>
        <v>29.756799999999998</v>
      </c>
      <c r="AD93" s="5">
        <v>0</v>
      </c>
      <c r="AE93">
        <v>0</v>
      </c>
      <c r="AF93">
        <f t="shared" ca="1" si="55"/>
        <v>707</v>
      </c>
      <c r="AG93" s="3">
        <f t="shared" ca="1" si="56"/>
        <v>20895.172900000001</v>
      </c>
      <c r="AJ93" s="3">
        <f t="shared" ca="1" si="39"/>
        <v>0</v>
      </c>
      <c r="AK93" s="5">
        <f t="shared" ca="1" si="57"/>
        <v>102137.21835483228</v>
      </c>
      <c r="AL93" s="5">
        <f t="shared" ca="1" si="40"/>
        <v>131982.88911851554</v>
      </c>
      <c r="AM93" s="5">
        <f t="shared" ca="1" si="58"/>
        <v>29845.670763683258</v>
      </c>
      <c r="AQ93" s="5">
        <f t="shared" ca="1" si="41"/>
        <v>0</v>
      </c>
      <c r="AR93" s="19">
        <f t="shared" ca="1" si="31"/>
        <v>41821</v>
      </c>
      <c r="AT93">
        <f t="shared" ca="1" si="32"/>
        <v>0</v>
      </c>
      <c r="AU93">
        <f t="shared" ca="1" si="33"/>
        <v>0</v>
      </c>
      <c r="AV93">
        <f t="shared" ca="1" si="34"/>
        <v>0</v>
      </c>
      <c r="AW93">
        <f t="shared" ca="1" si="35"/>
        <v>0</v>
      </c>
      <c r="AX93">
        <f t="shared" ca="1" si="36"/>
        <v>0</v>
      </c>
      <c r="AZ93">
        <f t="shared" ca="1" si="37"/>
        <v>5</v>
      </c>
      <c r="BA93">
        <f t="shared" ca="1" si="37"/>
        <v>5</v>
      </c>
      <c r="BB93">
        <f t="shared" ca="1" si="37"/>
        <v>5</v>
      </c>
      <c r="BC93">
        <f t="shared" ca="1" si="37"/>
        <v>5</v>
      </c>
      <c r="BD93">
        <f t="shared" ca="1" si="37"/>
        <v>5</v>
      </c>
      <c r="BF93">
        <f t="shared" ca="1" si="42"/>
        <v>25</v>
      </c>
      <c r="BI93" s="45">
        <f t="shared" ca="1" si="38"/>
        <v>187.78164516772085</v>
      </c>
      <c r="BJ93" s="45">
        <f t="shared" ca="1" si="43"/>
        <v>132170.67076368327</v>
      </c>
      <c r="BK93" s="45">
        <f t="shared" ca="1" si="44"/>
        <v>-1.1555948095142377E-2</v>
      </c>
      <c r="BL93" s="58">
        <f t="shared" ca="1" si="45"/>
        <v>-32170.670763683273</v>
      </c>
    </row>
    <row r="94" spans="1:64" x14ac:dyDescent="0.25">
      <c r="A94">
        <f t="shared" si="46"/>
        <v>91</v>
      </c>
      <c r="B94" t="str">
        <f ca="1">CalcoliPAC!C94</f>
        <v>01/08/2014</v>
      </c>
      <c r="C94" s="3"/>
      <c r="E94">
        <f ca="1">CalcoliPAC!F94</f>
        <v>101.645150465342</v>
      </c>
      <c r="F94" s="5">
        <v>0</v>
      </c>
      <c r="G94">
        <v>0</v>
      </c>
      <c r="H94">
        <f t="shared" ca="1" si="47"/>
        <v>216</v>
      </c>
      <c r="I94" s="3">
        <f t="shared" ca="1" si="48"/>
        <v>22721.84823087684</v>
      </c>
      <c r="K94">
        <f ca="1">CalcoliPAC!P94</f>
        <v>129.89179713591</v>
      </c>
      <c r="L94" s="5">
        <v>0</v>
      </c>
      <c r="M94">
        <v>0</v>
      </c>
      <c r="N94">
        <f t="shared" ca="1" si="49"/>
        <v>228</v>
      </c>
      <c r="O94" s="3">
        <f t="shared" ca="1" si="50"/>
        <v>31556.615602059563</v>
      </c>
      <c r="Q94">
        <f ca="1">CalcoliPAC!X94</f>
        <v>46.089685629267599</v>
      </c>
      <c r="R94" s="5">
        <v>0</v>
      </c>
      <c r="S94">
        <v>0</v>
      </c>
      <c r="T94">
        <f t="shared" ca="1" si="51"/>
        <v>677</v>
      </c>
      <c r="U94" s="3">
        <f t="shared" ca="1" si="52"/>
        <v>31725.848242861364</v>
      </c>
      <c r="W94">
        <f ca="1">CalcoliPAC!AF94</f>
        <v>42.134399999999999</v>
      </c>
      <c r="X94" s="5">
        <v>0</v>
      </c>
      <c r="Y94">
        <v>0</v>
      </c>
      <c r="Z94">
        <f t="shared" ca="1" si="53"/>
        <v>672</v>
      </c>
      <c r="AA94" s="3">
        <f t="shared" ca="1" si="54"/>
        <v>29353.094399999998</v>
      </c>
      <c r="AC94">
        <f ca="1">CalcoliPAC!AN94</f>
        <v>29.5547</v>
      </c>
      <c r="AD94" s="5">
        <v>0</v>
      </c>
      <c r="AE94">
        <v>0</v>
      </c>
      <c r="AF94">
        <f t="shared" ca="1" si="55"/>
        <v>707</v>
      </c>
      <c r="AG94" s="3">
        <f t="shared" ca="1" si="56"/>
        <v>21823.7467</v>
      </c>
      <c r="AJ94" s="3">
        <f t="shared" ca="1" si="39"/>
        <v>0</v>
      </c>
      <c r="AK94" s="5">
        <f t="shared" ca="1" si="57"/>
        <v>102162.21835483228</v>
      </c>
      <c r="AL94" s="5">
        <f t="shared" ca="1" si="40"/>
        <v>137181.15317579775</v>
      </c>
      <c r="AM94" s="5">
        <f t="shared" ca="1" si="58"/>
        <v>35018.934820965471</v>
      </c>
      <c r="AQ94" s="5">
        <f t="shared" ca="1" si="41"/>
        <v>0</v>
      </c>
      <c r="AR94" s="19">
        <f t="shared" ca="1" si="31"/>
        <v>41852</v>
      </c>
      <c r="AT94">
        <f t="shared" ca="1" si="32"/>
        <v>0</v>
      </c>
      <c r="AU94">
        <f t="shared" ca="1" si="33"/>
        <v>0</v>
      </c>
      <c r="AV94">
        <f t="shared" ca="1" si="34"/>
        <v>0</v>
      </c>
      <c r="AW94">
        <f t="shared" ca="1" si="35"/>
        <v>0</v>
      </c>
      <c r="AX94">
        <f t="shared" ca="1" si="36"/>
        <v>0</v>
      </c>
      <c r="AZ94">
        <f t="shared" ca="1" si="37"/>
        <v>5</v>
      </c>
      <c r="BA94">
        <f t="shared" ca="1" si="37"/>
        <v>5</v>
      </c>
      <c r="BB94">
        <f t="shared" ca="1" si="37"/>
        <v>5</v>
      </c>
      <c r="BC94">
        <f t="shared" ca="1" si="37"/>
        <v>5</v>
      </c>
      <c r="BD94">
        <f t="shared" ca="1" si="37"/>
        <v>5</v>
      </c>
      <c r="BF94">
        <f t="shared" ca="1" si="42"/>
        <v>25</v>
      </c>
      <c r="BI94" s="45">
        <f t="shared" ca="1" si="38"/>
        <v>187.78164516772085</v>
      </c>
      <c r="BJ94" s="45">
        <f t="shared" ca="1" si="43"/>
        <v>137368.93482096546</v>
      </c>
      <c r="BK94" s="45">
        <f t="shared" ca="1" si="44"/>
        <v>3.9329936265334542E-2</v>
      </c>
      <c r="BL94" s="58">
        <f t="shared" ca="1" si="45"/>
        <v>-37368.934820965456</v>
      </c>
    </row>
    <row r="95" spans="1:64" x14ac:dyDescent="0.25">
      <c r="A95">
        <f t="shared" si="46"/>
        <v>92</v>
      </c>
      <c r="B95" t="str">
        <f ca="1">CalcoliPAC!C95</f>
        <v>01/09/2014</v>
      </c>
      <c r="C95" s="3"/>
      <c r="E95">
        <f ca="1">CalcoliPAC!F95</f>
        <v>105.19374180961501</v>
      </c>
      <c r="F95" s="5">
        <v>0</v>
      </c>
      <c r="G95">
        <v>0</v>
      </c>
      <c r="H95">
        <f t="shared" ca="1" si="47"/>
        <v>216</v>
      </c>
      <c r="I95" s="3">
        <f t="shared" ca="1" si="48"/>
        <v>22560.927117256655</v>
      </c>
      <c r="K95">
        <f ca="1">CalcoliPAC!P95</f>
        <v>138.406208780963</v>
      </c>
      <c r="L95" s="5">
        <v>0</v>
      </c>
      <c r="M95">
        <v>0</v>
      </c>
      <c r="N95">
        <f t="shared" ca="1" si="49"/>
        <v>228</v>
      </c>
      <c r="O95" s="3">
        <f t="shared" ca="1" si="50"/>
        <v>31954.776484451326</v>
      </c>
      <c r="Q95">
        <f ca="1">CalcoliPAC!X95</f>
        <v>46.862405085467302</v>
      </c>
      <c r="R95" s="5">
        <v>0</v>
      </c>
      <c r="S95">
        <v>0</v>
      </c>
      <c r="T95">
        <f t="shared" ca="1" si="51"/>
        <v>677</v>
      </c>
      <c r="U95" s="3">
        <f t="shared" ca="1" si="52"/>
        <v>29493.551619727135</v>
      </c>
      <c r="W95">
        <f ca="1">CalcoliPAC!AF95</f>
        <v>43.680199999999999</v>
      </c>
      <c r="X95" s="5">
        <v>0</v>
      </c>
      <c r="Y95">
        <v>0</v>
      </c>
      <c r="Z95">
        <f t="shared" ca="1" si="53"/>
        <v>672</v>
      </c>
      <c r="AA95" s="3">
        <f t="shared" ca="1" si="54"/>
        <v>28701.052799999998</v>
      </c>
      <c r="AC95">
        <f ca="1">CalcoliPAC!AN95</f>
        <v>30.868099999999998</v>
      </c>
      <c r="AD95" s="5">
        <v>0</v>
      </c>
      <c r="AE95">
        <v>0</v>
      </c>
      <c r="AF95">
        <f t="shared" ca="1" si="55"/>
        <v>707</v>
      </c>
      <c r="AG95" s="3">
        <f t="shared" ca="1" si="56"/>
        <v>21704.758600000001</v>
      </c>
      <c r="AJ95" s="3">
        <f t="shared" ca="1" si="39"/>
        <v>0</v>
      </c>
      <c r="AK95" s="5">
        <f t="shared" ca="1" si="57"/>
        <v>102187.21835483228</v>
      </c>
      <c r="AL95" s="5">
        <f t="shared" ca="1" si="40"/>
        <v>134415.06662143514</v>
      </c>
      <c r="AM95" s="5">
        <f t="shared" ca="1" si="58"/>
        <v>32227.848266602858</v>
      </c>
      <c r="AQ95" s="5">
        <f t="shared" ca="1" si="41"/>
        <v>0</v>
      </c>
      <c r="AR95" s="19">
        <f t="shared" ca="1" si="31"/>
        <v>41883</v>
      </c>
      <c r="AT95">
        <f t="shared" ca="1" si="32"/>
        <v>0</v>
      </c>
      <c r="AU95">
        <f t="shared" ca="1" si="33"/>
        <v>0</v>
      </c>
      <c r="AV95">
        <f t="shared" ca="1" si="34"/>
        <v>0</v>
      </c>
      <c r="AW95">
        <f t="shared" ca="1" si="35"/>
        <v>0</v>
      </c>
      <c r="AX95">
        <f t="shared" ca="1" si="36"/>
        <v>0</v>
      </c>
      <c r="AZ95">
        <f t="shared" ca="1" si="37"/>
        <v>5</v>
      </c>
      <c r="BA95">
        <f t="shared" ca="1" si="37"/>
        <v>5</v>
      </c>
      <c r="BB95">
        <f t="shared" ca="1" si="37"/>
        <v>5</v>
      </c>
      <c r="BC95">
        <f t="shared" ca="1" si="37"/>
        <v>5</v>
      </c>
      <c r="BD95">
        <f t="shared" ca="1" si="37"/>
        <v>5</v>
      </c>
      <c r="BF95">
        <f t="shared" ca="1" si="42"/>
        <v>25</v>
      </c>
      <c r="BI95" s="45">
        <f t="shared" ca="1" si="38"/>
        <v>187.78164516772085</v>
      </c>
      <c r="BJ95" s="45">
        <f t="shared" ca="1" si="43"/>
        <v>134602.84826660284</v>
      </c>
      <c r="BK95" s="45">
        <f t="shared" ca="1" si="44"/>
        <v>-2.0136186962268376E-2</v>
      </c>
      <c r="BL95" s="58">
        <f t="shared" ca="1" si="45"/>
        <v>-34602.848266602843</v>
      </c>
    </row>
    <row r="96" spans="1:64" x14ac:dyDescent="0.25">
      <c r="A96">
        <f t="shared" si="46"/>
        <v>93</v>
      </c>
      <c r="B96" t="str">
        <f ca="1">CalcoliPAC!C96</f>
        <v>01/10/2014</v>
      </c>
      <c r="C96" s="3"/>
      <c r="E96">
        <f ca="1">CalcoliPAC!F96</f>
        <v>104.44873665396599</v>
      </c>
      <c r="F96" s="5">
        <v>0</v>
      </c>
      <c r="G96">
        <v>0</v>
      </c>
      <c r="H96">
        <f t="shared" ca="1" si="47"/>
        <v>216</v>
      </c>
      <c r="I96" s="3">
        <f t="shared" ca="1" si="48"/>
        <v>22334.940427010184</v>
      </c>
      <c r="K96">
        <f ca="1">CalcoliPAC!P96</f>
        <v>140.15252844057599</v>
      </c>
      <c r="L96" s="5">
        <v>0</v>
      </c>
      <c r="M96">
        <v>0</v>
      </c>
      <c r="N96">
        <f t="shared" ca="1" si="49"/>
        <v>228</v>
      </c>
      <c r="O96" s="3">
        <f t="shared" ca="1" si="50"/>
        <v>33332.30438081707</v>
      </c>
      <c r="Q96">
        <f ca="1">CalcoliPAC!X96</f>
        <v>43.565068862226198</v>
      </c>
      <c r="R96" s="5">
        <v>0</v>
      </c>
      <c r="S96">
        <v>0</v>
      </c>
      <c r="T96">
        <f t="shared" ca="1" si="51"/>
        <v>677</v>
      </c>
      <c r="U96" s="3">
        <f t="shared" ca="1" si="52"/>
        <v>30132.984218731923</v>
      </c>
      <c r="W96">
        <f ca="1">CalcoliPAC!AF96</f>
        <v>42.709899999999998</v>
      </c>
      <c r="X96" s="5">
        <v>0</v>
      </c>
      <c r="Y96">
        <v>0</v>
      </c>
      <c r="Z96">
        <f t="shared" ca="1" si="53"/>
        <v>672</v>
      </c>
      <c r="AA96" s="3">
        <f t="shared" ca="1" si="54"/>
        <v>28574.582400000003</v>
      </c>
      <c r="AC96">
        <f ca="1">CalcoliPAC!AN96</f>
        <v>30.6998</v>
      </c>
      <c r="AD96" s="5">
        <v>0</v>
      </c>
      <c r="AE96">
        <v>0</v>
      </c>
      <c r="AF96">
        <f t="shared" ca="1" si="55"/>
        <v>707</v>
      </c>
      <c r="AG96" s="3">
        <f t="shared" ca="1" si="56"/>
        <v>21188.860699999997</v>
      </c>
      <c r="AJ96" s="3">
        <f t="shared" ca="1" si="39"/>
        <v>0</v>
      </c>
      <c r="AK96" s="5">
        <f t="shared" ca="1" si="57"/>
        <v>102212.21835483228</v>
      </c>
      <c r="AL96" s="5">
        <f t="shared" ca="1" si="40"/>
        <v>135563.67212655919</v>
      </c>
      <c r="AM96" s="5">
        <f t="shared" ca="1" si="58"/>
        <v>33351.453771726912</v>
      </c>
      <c r="AQ96" s="5">
        <f t="shared" ca="1" si="41"/>
        <v>0</v>
      </c>
      <c r="AR96" s="19">
        <f t="shared" ca="1" si="31"/>
        <v>41913</v>
      </c>
      <c r="AT96">
        <f t="shared" ca="1" si="32"/>
        <v>0</v>
      </c>
      <c r="AU96">
        <f t="shared" ca="1" si="33"/>
        <v>0</v>
      </c>
      <c r="AV96">
        <f t="shared" ca="1" si="34"/>
        <v>0</v>
      </c>
      <c r="AW96">
        <f t="shared" ca="1" si="35"/>
        <v>0</v>
      </c>
      <c r="AX96">
        <f t="shared" ca="1" si="36"/>
        <v>0</v>
      </c>
      <c r="AZ96">
        <f t="shared" ca="1" si="37"/>
        <v>5</v>
      </c>
      <c r="BA96">
        <f t="shared" ca="1" si="37"/>
        <v>5</v>
      </c>
      <c r="BB96">
        <f t="shared" ca="1" si="37"/>
        <v>5</v>
      </c>
      <c r="BC96">
        <f t="shared" ca="1" si="37"/>
        <v>5</v>
      </c>
      <c r="BD96">
        <f t="shared" ca="1" si="37"/>
        <v>5</v>
      </c>
      <c r="BF96">
        <f t="shared" ca="1" si="42"/>
        <v>25</v>
      </c>
      <c r="BI96" s="45">
        <f t="shared" ca="1" si="38"/>
        <v>187.78164516772085</v>
      </c>
      <c r="BJ96" s="45">
        <f t="shared" ca="1" si="43"/>
        <v>135751.45377172693</v>
      </c>
      <c r="BK96" s="45">
        <f t="shared" ca="1" si="44"/>
        <v>8.5332927194012864E-3</v>
      </c>
      <c r="BL96" s="58">
        <f t="shared" ca="1" si="45"/>
        <v>-35751.453771726927</v>
      </c>
    </row>
    <row r="97" spans="1:64" x14ac:dyDescent="0.25">
      <c r="A97">
        <f t="shared" si="46"/>
        <v>94</v>
      </c>
      <c r="B97" t="str">
        <f ca="1">CalcoliPAC!C97</f>
        <v>31/10/2014</v>
      </c>
      <c r="C97" s="3"/>
      <c r="E97">
        <f ca="1">CalcoliPAC!F97</f>
        <v>103.402501976899</v>
      </c>
      <c r="F97" s="5">
        <v>0</v>
      </c>
      <c r="G97">
        <v>0</v>
      </c>
      <c r="H97">
        <f t="shared" ca="1" si="47"/>
        <v>216</v>
      </c>
      <c r="I97" s="3">
        <f t="shared" ca="1" si="48"/>
        <v>22943.032461896182</v>
      </c>
      <c r="K97">
        <f ca="1">CalcoliPAC!P97</f>
        <v>146.194317459724</v>
      </c>
      <c r="L97" s="5">
        <v>0</v>
      </c>
      <c r="M97">
        <v>0</v>
      </c>
      <c r="N97">
        <f t="shared" ca="1" si="49"/>
        <v>228</v>
      </c>
      <c r="O97" s="3">
        <f t="shared" ca="1" si="50"/>
        <v>34088.698731595607</v>
      </c>
      <c r="Q97">
        <f ca="1">CalcoliPAC!X97</f>
        <v>44.5095778710959</v>
      </c>
      <c r="R97" s="5">
        <v>0</v>
      </c>
      <c r="S97">
        <v>0</v>
      </c>
      <c r="T97">
        <f t="shared" ca="1" si="51"/>
        <v>677</v>
      </c>
      <c r="U97" s="3">
        <f t="shared" ca="1" si="52"/>
        <v>29586.840223401858</v>
      </c>
      <c r="W97">
        <f ca="1">CalcoliPAC!AF97</f>
        <v>42.521700000000003</v>
      </c>
      <c r="X97" s="5">
        <v>0</v>
      </c>
      <c r="Y97">
        <v>0</v>
      </c>
      <c r="Z97">
        <f t="shared" ca="1" si="53"/>
        <v>672</v>
      </c>
      <c r="AA97" s="3">
        <f t="shared" ca="1" si="54"/>
        <v>29222.457599999998</v>
      </c>
      <c r="AC97">
        <f ca="1">CalcoliPAC!AN97</f>
        <v>29.970099999999999</v>
      </c>
      <c r="AD97" s="5">
        <v>0</v>
      </c>
      <c r="AE97">
        <v>0</v>
      </c>
      <c r="AF97">
        <f t="shared" ca="1" si="55"/>
        <v>707</v>
      </c>
      <c r="AG97" s="3">
        <f t="shared" ca="1" si="56"/>
        <v>22447.25</v>
      </c>
      <c r="AJ97" s="3">
        <f t="shared" ca="1" si="39"/>
        <v>0</v>
      </c>
      <c r="AK97" s="5">
        <f t="shared" ca="1" si="57"/>
        <v>102237.21835483228</v>
      </c>
      <c r="AL97" s="5">
        <f t="shared" ca="1" si="40"/>
        <v>138288.27901689365</v>
      </c>
      <c r="AM97" s="5">
        <f t="shared" ca="1" si="58"/>
        <v>36051.060662061369</v>
      </c>
      <c r="AQ97" s="5">
        <f t="shared" ca="1" si="41"/>
        <v>0</v>
      </c>
      <c r="AR97" s="19">
        <f t="shared" ca="1" si="31"/>
        <v>41943</v>
      </c>
      <c r="AT97">
        <f t="shared" ca="1" si="32"/>
        <v>0</v>
      </c>
      <c r="AU97">
        <f t="shared" ca="1" si="33"/>
        <v>0</v>
      </c>
      <c r="AV97">
        <f t="shared" ca="1" si="34"/>
        <v>0</v>
      </c>
      <c r="AW97">
        <f t="shared" ca="1" si="35"/>
        <v>0</v>
      </c>
      <c r="AX97">
        <f t="shared" ca="1" si="36"/>
        <v>0</v>
      </c>
      <c r="AZ97">
        <f t="shared" ca="1" si="37"/>
        <v>5</v>
      </c>
      <c r="BA97">
        <f t="shared" ca="1" si="37"/>
        <v>5</v>
      </c>
      <c r="BB97">
        <f t="shared" ca="1" si="37"/>
        <v>5</v>
      </c>
      <c r="BC97">
        <f t="shared" ca="1" si="37"/>
        <v>5</v>
      </c>
      <c r="BD97">
        <f t="shared" ca="1" si="37"/>
        <v>5</v>
      </c>
      <c r="BF97">
        <f t="shared" ca="1" si="42"/>
        <v>25</v>
      </c>
      <c r="BI97" s="45">
        <f t="shared" ca="1" si="38"/>
        <v>187.78164516772085</v>
      </c>
      <c r="BJ97" s="45">
        <f t="shared" ca="1" si="43"/>
        <v>138476.06066206138</v>
      </c>
      <c r="BK97" s="45">
        <f t="shared" ca="1" si="44"/>
        <v>2.0070554050316325E-2</v>
      </c>
      <c r="BL97" s="58">
        <f t="shared" ca="1" si="45"/>
        <v>-38476.060662061383</v>
      </c>
    </row>
    <row r="98" spans="1:64" x14ac:dyDescent="0.25">
      <c r="A98">
        <f t="shared" si="46"/>
        <v>95</v>
      </c>
      <c r="B98" t="str">
        <f ca="1">CalcoliPAC!C98</f>
        <v>01/12/2014</v>
      </c>
      <c r="C98" s="3"/>
      <c r="E98">
        <f ca="1">CalcoliPAC!F98</f>
        <v>106.217742879149</v>
      </c>
      <c r="F98" s="5">
        <v>0</v>
      </c>
      <c r="G98">
        <v>0</v>
      </c>
      <c r="H98">
        <f t="shared" ca="1" si="47"/>
        <v>216</v>
      </c>
      <c r="I98" s="3">
        <f t="shared" ca="1" si="48"/>
        <v>22739.567015756089</v>
      </c>
      <c r="K98">
        <f ca="1">CalcoliPAC!P98</f>
        <v>149.511836542086</v>
      </c>
      <c r="L98" s="5">
        <v>0</v>
      </c>
      <c r="M98">
        <v>0</v>
      </c>
      <c r="N98">
        <f t="shared" ca="1" si="49"/>
        <v>228</v>
      </c>
      <c r="O98" s="3">
        <f t="shared" ca="1" si="50"/>
        <v>35283.596432288061</v>
      </c>
      <c r="Q98">
        <f ca="1">CalcoliPAC!X98</f>
        <v>43.702865913444398</v>
      </c>
      <c r="R98" s="5">
        <v>0</v>
      </c>
      <c r="S98">
        <v>0</v>
      </c>
      <c r="T98">
        <f t="shared" ca="1" si="51"/>
        <v>677</v>
      </c>
      <c r="U98" s="3">
        <f t="shared" ca="1" si="52"/>
        <v>29638.25492352786</v>
      </c>
      <c r="W98">
        <f ca="1">CalcoliPAC!AF98</f>
        <v>43.485799999999998</v>
      </c>
      <c r="X98" s="5">
        <v>0</v>
      </c>
      <c r="Y98">
        <v>0</v>
      </c>
      <c r="Z98">
        <f t="shared" ca="1" si="53"/>
        <v>672</v>
      </c>
      <c r="AA98" s="3">
        <f t="shared" ca="1" si="54"/>
        <v>29405.308799999999</v>
      </c>
      <c r="AC98">
        <f ca="1">CalcoliPAC!AN98</f>
        <v>31.75</v>
      </c>
      <c r="AD98" s="5">
        <v>0</v>
      </c>
      <c r="AE98">
        <v>0</v>
      </c>
      <c r="AF98">
        <f t="shared" ca="1" si="55"/>
        <v>707</v>
      </c>
      <c r="AG98" s="3">
        <f t="shared" ca="1" si="56"/>
        <v>23115.223600000001</v>
      </c>
      <c r="AJ98" s="3">
        <f t="shared" ca="1" si="39"/>
        <v>0</v>
      </c>
      <c r="AK98" s="5">
        <f t="shared" ca="1" si="57"/>
        <v>102262.21835483228</v>
      </c>
      <c r="AL98" s="5">
        <f t="shared" ca="1" si="40"/>
        <v>140181.95077157201</v>
      </c>
      <c r="AM98" s="5">
        <f t="shared" ca="1" si="58"/>
        <v>37919.732416739731</v>
      </c>
      <c r="AQ98" s="5">
        <f t="shared" ca="1" si="41"/>
        <v>0</v>
      </c>
      <c r="AR98" s="19">
        <f t="shared" ca="1" si="31"/>
        <v>41974</v>
      </c>
      <c r="AT98">
        <f t="shared" ca="1" si="32"/>
        <v>0</v>
      </c>
      <c r="AU98">
        <f t="shared" ca="1" si="33"/>
        <v>0</v>
      </c>
      <c r="AV98">
        <f t="shared" ca="1" si="34"/>
        <v>0</v>
      </c>
      <c r="AW98">
        <f t="shared" ca="1" si="35"/>
        <v>0</v>
      </c>
      <c r="AX98">
        <f t="shared" ca="1" si="36"/>
        <v>0</v>
      </c>
      <c r="AZ98">
        <f t="shared" ca="1" si="37"/>
        <v>5</v>
      </c>
      <c r="BA98">
        <f t="shared" ca="1" si="37"/>
        <v>5</v>
      </c>
      <c r="BB98">
        <f t="shared" ca="1" si="37"/>
        <v>5</v>
      </c>
      <c r="BC98">
        <f t="shared" ca="1" si="37"/>
        <v>5</v>
      </c>
      <c r="BD98">
        <f t="shared" ca="1" si="37"/>
        <v>5</v>
      </c>
      <c r="BF98">
        <f t="shared" ca="1" si="42"/>
        <v>25</v>
      </c>
      <c r="BI98" s="45">
        <f t="shared" ca="1" si="38"/>
        <v>187.78164516772085</v>
      </c>
      <c r="BJ98" s="45">
        <f t="shared" ca="1" si="43"/>
        <v>140369.73241673975</v>
      </c>
      <c r="BK98" s="45">
        <f t="shared" ca="1" si="44"/>
        <v>1.3675083950428712E-2</v>
      </c>
      <c r="BL98" s="58">
        <f t="shared" ca="1" si="45"/>
        <v>-40369.732416739746</v>
      </c>
    </row>
    <row r="99" spans="1:64" x14ac:dyDescent="0.25">
      <c r="A99">
        <f t="shared" si="46"/>
        <v>96</v>
      </c>
      <c r="B99" t="str">
        <f ca="1">CalcoliPAC!C99</f>
        <v>31/12/2014</v>
      </c>
      <c r="C99" s="3"/>
      <c r="E99">
        <f ca="1">CalcoliPAC!F99</f>
        <v>105.275773221093</v>
      </c>
      <c r="F99" s="5">
        <v>0</v>
      </c>
      <c r="G99">
        <v>0</v>
      </c>
      <c r="H99">
        <f t="shared" ca="1" si="47"/>
        <v>216</v>
      </c>
      <c r="I99" s="3">
        <f t="shared" ca="1" si="48"/>
        <v>24388.745829942527</v>
      </c>
      <c r="K99">
        <f ca="1">CalcoliPAC!P99</f>
        <v>154.752615931088</v>
      </c>
      <c r="L99" s="5">
        <v>0</v>
      </c>
      <c r="M99">
        <v>0</v>
      </c>
      <c r="N99">
        <f t="shared" ca="1" si="49"/>
        <v>228</v>
      </c>
      <c r="O99" s="3">
        <f t="shared" ca="1" si="50"/>
        <v>36756.948286530947</v>
      </c>
      <c r="Q99">
        <f ca="1">CalcoliPAC!X99</f>
        <v>43.778810817618698</v>
      </c>
      <c r="R99" s="5">
        <v>0</v>
      </c>
      <c r="S99">
        <v>0</v>
      </c>
      <c r="T99">
        <f t="shared" ca="1" si="51"/>
        <v>677</v>
      </c>
      <c r="U99" s="3">
        <f t="shared" ca="1" si="52"/>
        <v>30211.125265845851</v>
      </c>
      <c r="W99">
        <f ca="1">CalcoliPAC!AF99</f>
        <v>43.757899999999999</v>
      </c>
      <c r="X99" s="5">
        <v>0</v>
      </c>
      <c r="Y99">
        <v>0</v>
      </c>
      <c r="Z99">
        <f t="shared" ca="1" si="53"/>
        <v>672</v>
      </c>
      <c r="AA99" s="3">
        <f t="shared" ca="1" si="54"/>
        <v>31489.516800000001</v>
      </c>
      <c r="AC99">
        <f ca="1">CalcoliPAC!AN99</f>
        <v>32.694800000000001</v>
      </c>
      <c r="AD99" s="5">
        <v>0</v>
      </c>
      <c r="AE99">
        <v>0</v>
      </c>
      <c r="AF99">
        <f t="shared" ca="1" si="55"/>
        <v>707</v>
      </c>
      <c r="AG99" s="3">
        <f t="shared" ca="1" si="56"/>
        <v>24203.013800000001</v>
      </c>
      <c r="AJ99" s="3">
        <f t="shared" ca="1" si="39"/>
        <v>0</v>
      </c>
      <c r="AK99" s="5">
        <f t="shared" ca="1" si="57"/>
        <v>102287.21835483228</v>
      </c>
      <c r="AL99" s="5">
        <f t="shared" ca="1" si="40"/>
        <v>147049.34998231931</v>
      </c>
      <c r="AM99" s="5">
        <f t="shared" ca="1" si="58"/>
        <v>44762.131627487033</v>
      </c>
      <c r="AQ99" s="5">
        <f t="shared" ca="1" si="41"/>
        <v>0</v>
      </c>
      <c r="AR99" s="19">
        <f t="shared" ca="1" si="31"/>
        <v>42004</v>
      </c>
      <c r="AT99">
        <f t="shared" ca="1" si="32"/>
        <v>0</v>
      </c>
      <c r="AU99">
        <f t="shared" ca="1" si="33"/>
        <v>0</v>
      </c>
      <c r="AV99">
        <f t="shared" ca="1" si="34"/>
        <v>0</v>
      </c>
      <c r="AW99">
        <f t="shared" ca="1" si="35"/>
        <v>0</v>
      </c>
      <c r="AX99">
        <f t="shared" ca="1" si="36"/>
        <v>0</v>
      </c>
      <c r="AZ99">
        <f t="shared" ca="1" si="37"/>
        <v>5</v>
      </c>
      <c r="BA99">
        <f t="shared" ca="1" si="37"/>
        <v>5</v>
      </c>
      <c r="BB99">
        <f t="shared" ca="1" si="37"/>
        <v>5</v>
      </c>
      <c r="BC99">
        <f t="shared" ca="1" si="37"/>
        <v>5</v>
      </c>
      <c r="BD99">
        <f t="shared" ca="1" si="37"/>
        <v>5</v>
      </c>
      <c r="BF99">
        <f t="shared" ca="1" si="42"/>
        <v>25</v>
      </c>
      <c r="BI99" s="45">
        <f t="shared" ca="1" si="38"/>
        <v>187.78164516772085</v>
      </c>
      <c r="BJ99" s="45">
        <f t="shared" ca="1" si="43"/>
        <v>147237.13162748702</v>
      </c>
      <c r="BK99" s="45">
        <f t="shared" ca="1" si="44"/>
        <v>4.8923646804133192E-2</v>
      </c>
      <c r="BL99" s="58">
        <f t="shared" ca="1" si="45"/>
        <v>-47237.131627487019</v>
      </c>
    </row>
    <row r="100" spans="1:64" x14ac:dyDescent="0.25">
      <c r="A100">
        <f t="shared" si="46"/>
        <v>97</v>
      </c>
      <c r="B100" t="str">
        <f ca="1">CalcoliPAC!C100</f>
        <v>30/01/2015</v>
      </c>
      <c r="C100" s="3"/>
      <c r="E100">
        <f ca="1">CalcoliPAC!F100</f>
        <v>112.910860323808</v>
      </c>
      <c r="F100" s="5">
        <v>0</v>
      </c>
      <c r="G100">
        <v>0</v>
      </c>
      <c r="H100">
        <f t="shared" ca="1" si="47"/>
        <v>216</v>
      </c>
      <c r="I100" s="3">
        <f t="shared" ca="1" si="48"/>
        <v>26075.525211206281</v>
      </c>
      <c r="K100">
        <f ca="1">CalcoliPAC!P100</f>
        <v>161.214685467241</v>
      </c>
      <c r="L100" s="5">
        <v>0</v>
      </c>
      <c r="M100">
        <v>0</v>
      </c>
      <c r="N100">
        <f t="shared" ca="1" si="49"/>
        <v>228</v>
      </c>
      <c r="O100" s="3">
        <f t="shared" ca="1" si="50"/>
        <v>39116.248599610321</v>
      </c>
      <c r="Q100">
        <f ca="1">CalcoliPAC!X100</f>
        <v>44.625000392682203</v>
      </c>
      <c r="R100" s="5">
        <v>0</v>
      </c>
      <c r="S100">
        <v>0</v>
      </c>
      <c r="T100">
        <f t="shared" ca="1" si="51"/>
        <v>677</v>
      </c>
      <c r="U100" s="3">
        <f t="shared" ca="1" si="52"/>
        <v>30760.642349323003</v>
      </c>
      <c r="W100">
        <f ca="1">CalcoliPAC!AF100</f>
        <v>46.859400000000001</v>
      </c>
      <c r="X100" s="5">
        <v>0</v>
      </c>
      <c r="Y100">
        <v>0</v>
      </c>
      <c r="Z100">
        <f t="shared" ca="1" si="53"/>
        <v>672</v>
      </c>
      <c r="AA100" s="3">
        <f t="shared" ca="1" si="54"/>
        <v>34137.936000000002</v>
      </c>
      <c r="AC100">
        <f ca="1">CalcoliPAC!AN100</f>
        <v>34.233400000000003</v>
      </c>
      <c r="AD100" s="5">
        <v>0</v>
      </c>
      <c r="AE100">
        <v>0</v>
      </c>
      <c r="AF100">
        <f t="shared" ca="1" si="55"/>
        <v>707</v>
      </c>
      <c r="AG100" s="3">
        <f t="shared" ca="1" si="56"/>
        <v>26125.488199999996</v>
      </c>
      <c r="AJ100" s="3">
        <f t="shared" ca="1" si="39"/>
        <v>0</v>
      </c>
      <c r="AK100" s="5">
        <f t="shared" ca="1" si="57"/>
        <v>102312.21835483228</v>
      </c>
      <c r="AL100" s="5">
        <f t="shared" ca="1" si="40"/>
        <v>156215.84036013961</v>
      </c>
      <c r="AM100" s="5">
        <f t="shared" ca="1" si="58"/>
        <v>53903.622005307334</v>
      </c>
      <c r="AQ100" s="5">
        <f t="shared" ca="1" si="41"/>
        <v>0</v>
      </c>
      <c r="AR100" s="19">
        <f t="shared" ca="1" si="31"/>
        <v>42034</v>
      </c>
      <c r="AT100">
        <f t="shared" ca="1" si="32"/>
        <v>0</v>
      </c>
      <c r="AU100">
        <f t="shared" ca="1" si="33"/>
        <v>0</v>
      </c>
      <c r="AV100">
        <f t="shared" ca="1" si="34"/>
        <v>0</v>
      </c>
      <c r="AW100">
        <f t="shared" ca="1" si="35"/>
        <v>0</v>
      </c>
      <c r="AX100">
        <f t="shared" ca="1" si="36"/>
        <v>0</v>
      </c>
      <c r="AZ100">
        <f t="shared" ref="AZ100:BD124" ca="1" si="59">IF(AT100&lt;Comm_Min,Comm_Min,IF(AT100&gt;Comm_MAX,Comm_MAX,AT100))</f>
        <v>5</v>
      </c>
      <c r="BA100">
        <f t="shared" ca="1" si="59"/>
        <v>5</v>
      </c>
      <c r="BB100">
        <f t="shared" ca="1" si="59"/>
        <v>5</v>
      </c>
      <c r="BC100">
        <f t="shared" ca="1" si="59"/>
        <v>5</v>
      </c>
      <c r="BD100">
        <f t="shared" ca="1" si="59"/>
        <v>5</v>
      </c>
      <c r="BF100">
        <f t="shared" ca="1" si="42"/>
        <v>25</v>
      </c>
      <c r="BI100" s="45">
        <f t="shared" ca="1" si="38"/>
        <v>187.78164516772085</v>
      </c>
      <c r="BJ100" s="45">
        <f t="shared" ca="1" si="43"/>
        <v>156403.62200530735</v>
      </c>
      <c r="BK100" s="45">
        <f t="shared" ca="1" si="44"/>
        <v>6.2256648689759553E-2</v>
      </c>
      <c r="BL100" s="58">
        <f t="shared" ca="1" si="45"/>
        <v>-56403.622005307348</v>
      </c>
    </row>
    <row r="101" spans="1:64" x14ac:dyDescent="0.25">
      <c r="A101">
        <f t="shared" si="46"/>
        <v>98</v>
      </c>
      <c r="B101" t="str">
        <f ca="1">CalcoliPAC!C101</f>
        <v>27/02/2015</v>
      </c>
      <c r="C101" s="3"/>
      <c r="E101">
        <f ca="1">CalcoliPAC!F101</f>
        <v>120.72002412595501</v>
      </c>
      <c r="F101" s="5">
        <v>0</v>
      </c>
      <c r="G101">
        <v>0</v>
      </c>
      <c r="H101">
        <f t="shared" ca="1" si="47"/>
        <v>216</v>
      </c>
      <c r="I101" s="3">
        <f t="shared" ca="1" si="48"/>
        <v>26596.940543870616</v>
      </c>
      <c r="K101">
        <f ca="1">CalcoliPAC!P101</f>
        <v>171.56249385794001</v>
      </c>
      <c r="L101" s="5">
        <v>0</v>
      </c>
      <c r="M101">
        <v>0</v>
      </c>
      <c r="N101">
        <f t="shared" ca="1" si="49"/>
        <v>228</v>
      </c>
      <c r="O101" s="3">
        <f t="shared" ca="1" si="50"/>
        <v>40026.155574244724</v>
      </c>
      <c r="Q101">
        <f ca="1">CalcoliPAC!X101</f>
        <v>45.436694755277699</v>
      </c>
      <c r="R101" s="5">
        <v>0</v>
      </c>
      <c r="S101">
        <v>0</v>
      </c>
      <c r="T101">
        <f t="shared" ca="1" si="51"/>
        <v>677</v>
      </c>
      <c r="U101" s="3">
        <f t="shared" ca="1" si="52"/>
        <v>31108.810452307065</v>
      </c>
      <c r="W101">
        <f ca="1">CalcoliPAC!AF101</f>
        <v>50.8005</v>
      </c>
      <c r="X101" s="5">
        <v>0</v>
      </c>
      <c r="Y101">
        <v>0</v>
      </c>
      <c r="Z101">
        <f t="shared" ca="1" si="53"/>
        <v>672</v>
      </c>
      <c r="AA101" s="3">
        <f t="shared" ca="1" si="54"/>
        <v>34681.583999999995</v>
      </c>
      <c r="AC101">
        <f ca="1">CalcoliPAC!AN101</f>
        <v>36.952599999999997</v>
      </c>
      <c r="AD101" s="5">
        <v>0</v>
      </c>
      <c r="AE101">
        <v>0</v>
      </c>
      <c r="AF101">
        <f t="shared" ca="1" si="55"/>
        <v>707</v>
      </c>
      <c r="AG101" s="3">
        <f t="shared" ca="1" si="56"/>
        <v>26475.877400000001</v>
      </c>
      <c r="AJ101" s="3">
        <f t="shared" ca="1" si="39"/>
        <v>0</v>
      </c>
      <c r="AK101" s="5">
        <f t="shared" ca="1" si="57"/>
        <v>102337.21835483228</v>
      </c>
      <c r="AL101" s="5">
        <f t="shared" ca="1" si="40"/>
        <v>158889.36797042241</v>
      </c>
      <c r="AM101" s="5">
        <f t="shared" ca="1" si="58"/>
        <v>56552.149615590126</v>
      </c>
      <c r="AQ101" s="5">
        <f t="shared" ca="1" si="41"/>
        <v>0</v>
      </c>
      <c r="AR101" s="19">
        <f t="shared" ca="1" si="31"/>
        <v>42062</v>
      </c>
      <c r="AT101">
        <f t="shared" ca="1" si="32"/>
        <v>0</v>
      </c>
      <c r="AU101">
        <f t="shared" ca="1" si="33"/>
        <v>0</v>
      </c>
      <c r="AV101">
        <f t="shared" ca="1" si="34"/>
        <v>0</v>
      </c>
      <c r="AW101">
        <f t="shared" ca="1" si="35"/>
        <v>0</v>
      </c>
      <c r="AX101">
        <f t="shared" ca="1" si="36"/>
        <v>0</v>
      </c>
      <c r="AZ101">
        <f t="shared" ca="1" si="59"/>
        <v>5</v>
      </c>
      <c r="BA101">
        <f t="shared" ca="1" si="59"/>
        <v>5</v>
      </c>
      <c r="BB101">
        <f t="shared" ca="1" si="59"/>
        <v>5</v>
      </c>
      <c r="BC101">
        <f t="shared" ca="1" si="59"/>
        <v>5</v>
      </c>
      <c r="BD101">
        <f t="shared" ca="1" si="59"/>
        <v>5</v>
      </c>
      <c r="BF101">
        <f t="shared" ca="1" si="42"/>
        <v>25</v>
      </c>
      <c r="BI101" s="45">
        <f t="shared" ca="1" si="38"/>
        <v>187.78164516772085</v>
      </c>
      <c r="BJ101" s="45">
        <f t="shared" ca="1" si="43"/>
        <v>159077.14961559011</v>
      </c>
      <c r="BK101" s="45">
        <f t="shared" ca="1" si="44"/>
        <v>1.7093770438334488E-2</v>
      </c>
      <c r="BL101" s="58">
        <f t="shared" ca="1" si="45"/>
        <v>-59077.149615590111</v>
      </c>
    </row>
    <row r="102" spans="1:64" x14ac:dyDescent="0.25">
      <c r="A102">
        <f t="shared" si="46"/>
        <v>99</v>
      </c>
      <c r="B102" t="str">
        <f ca="1">CalcoliPAC!C102</f>
        <v>01/04/2015</v>
      </c>
      <c r="C102" s="3"/>
      <c r="E102">
        <f ca="1">CalcoliPAC!F102</f>
        <v>123.133983999401</v>
      </c>
      <c r="F102" s="5">
        <v>0</v>
      </c>
      <c r="G102">
        <v>0</v>
      </c>
      <c r="H102">
        <f t="shared" ca="1" si="47"/>
        <v>216</v>
      </c>
      <c r="I102" s="3">
        <f t="shared" ca="1" si="48"/>
        <v>26519.340618351791</v>
      </c>
      <c r="K102">
        <f ca="1">CalcoliPAC!P102</f>
        <v>175.55331392212599</v>
      </c>
      <c r="L102" s="5">
        <v>0</v>
      </c>
      <c r="M102">
        <v>0</v>
      </c>
      <c r="N102">
        <f t="shared" ca="1" si="49"/>
        <v>228</v>
      </c>
      <c r="O102" s="3">
        <f t="shared" ca="1" si="50"/>
        <v>38915.819362779999</v>
      </c>
      <c r="Q102">
        <f ca="1">CalcoliPAC!X102</f>
        <v>45.950975557322103</v>
      </c>
      <c r="R102" s="5">
        <v>0</v>
      </c>
      <c r="S102">
        <v>0</v>
      </c>
      <c r="T102">
        <f t="shared" ca="1" si="51"/>
        <v>677</v>
      </c>
      <c r="U102" s="3">
        <f t="shared" ca="1" si="52"/>
        <v>33644.472463982733</v>
      </c>
      <c r="W102">
        <f ca="1">CalcoliPAC!AF102</f>
        <v>51.609499999999997</v>
      </c>
      <c r="X102" s="5">
        <v>0</v>
      </c>
      <c r="Y102">
        <v>0</v>
      </c>
      <c r="Z102">
        <f t="shared" ca="1" si="53"/>
        <v>672</v>
      </c>
      <c r="AA102" s="3">
        <f t="shared" ca="1" si="54"/>
        <v>34531.660799999998</v>
      </c>
      <c r="AC102">
        <f ca="1">CalcoliPAC!AN102</f>
        <v>37.4482</v>
      </c>
      <c r="AD102" s="5">
        <v>0</v>
      </c>
      <c r="AE102">
        <v>0</v>
      </c>
      <c r="AF102">
        <f t="shared" ca="1" si="55"/>
        <v>707</v>
      </c>
      <c r="AG102" s="3">
        <f t="shared" ca="1" si="56"/>
        <v>25996.390000000003</v>
      </c>
      <c r="AJ102" s="3">
        <f t="shared" ca="1" si="39"/>
        <v>0</v>
      </c>
      <c r="AK102" s="5">
        <f t="shared" ca="1" si="57"/>
        <v>102362.21835483228</v>
      </c>
      <c r="AL102" s="5">
        <f t="shared" ca="1" si="40"/>
        <v>159607.68324511452</v>
      </c>
      <c r="AM102" s="5">
        <f t="shared" ca="1" si="58"/>
        <v>57245.464890282237</v>
      </c>
      <c r="AQ102" s="5">
        <f t="shared" ca="1" si="41"/>
        <v>0</v>
      </c>
      <c r="AR102" s="19">
        <f t="shared" ca="1" si="31"/>
        <v>42095</v>
      </c>
      <c r="AT102">
        <f t="shared" ca="1" si="32"/>
        <v>0</v>
      </c>
      <c r="AU102">
        <f t="shared" ca="1" si="33"/>
        <v>0</v>
      </c>
      <c r="AV102">
        <f t="shared" ca="1" si="34"/>
        <v>0</v>
      </c>
      <c r="AW102">
        <f t="shared" ca="1" si="35"/>
        <v>0</v>
      </c>
      <c r="AX102">
        <f t="shared" ca="1" si="36"/>
        <v>0</v>
      </c>
      <c r="AZ102">
        <f t="shared" ca="1" si="59"/>
        <v>5</v>
      </c>
      <c r="BA102">
        <f t="shared" ca="1" si="59"/>
        <v>5</v>
      </c>
      <c r="BB102">
        <f t="shared" ca="1" si="59"/>
        <v>5</v>
      </c>
      <c r="BC102">
        <f t="shared" ca="1" si="59"/>
        <v>5</v>
      </c>
      <c r="BD102">
        <f t="shared" ca="1" si="59"/>
        <v>5</v>
      </c>
      <c r="BF102">
        <f t="shared" ca="1" si="42"/>
        <v>25</v>
      </c>
      <c r="BI102" s="45">
        <f t="shared" ca="1" si="38"/>
        <v>187.78164516772085</v>
      </c>
      <c r="BJ102" s="45">
        <f t="shared" ca="1" si="43"/>
        <v>159795.46489028225</v>
      </c>
      <c r="BK102" s="45">
        <f t="shared" ca="1" si="44"/>
        <v>4.5155151222406875E-3</v>
      </c>
      <c r="BL102" s="58">
        <f t="shared" ca="1" si="45"/>
        <v>-59795.464890282252</v>
      </c>
    </row>
    <row r="103" spans="1:64" x14ac:dyDescent="0.25">
      <c r="A103">
        <f t="shared" si="46"/>
        <v>100</v>
      </c>
      <c r="B103" t="str">
        <f ca="1">CalcoliPAC!C103</f>
        <v>30/04/2015</v>
      </c>
      <c r="C103" s="3"/>
      <c r="E103">
        <f ca="1">CalcoliPAC!F103</f>
        <v>122.774725084962</v>
      </c>
      <c r="F103" s="5">
        <v>0</v>
      </c>
      <c r="G103">
        <v>0</v>
      </c>
      <c r="H103">
        <f t="shared" ca="1" si="47"/>
        <v>216</v>
      </c>
      <c r="I103" s="3">
        <f t="shared" ca="1" si="48"/>
        <v>26950.284462078795</v>
      </c>
      <c r="K103">
        <f ca="1">CalcoliPAC!P103</f>
        <v>170.68341825780701</v>
      </c>
      <c r="L103" s="5">
        <v>0</v>
      </c>
      <c r="M103">
        <v>0</v>
      </c>
      <c r="N103">
        <f t="shared" ca="1" si="49"/>
        <v>228</v>
      </c>
      <c r="O103" s="3">
        <f t="shared" ca="1" si="50"/>
        <v>40604.776333132046</v>
      </c>
      <c r="Q103">
        <f ca="1">CalcoliPAC!X103</f>
        <v>49.696414274715998</v>
      </c>
      <c r="R103" s="5">
        <v>0</v>
      </c>
      <c r="S103">
        <v>0</v>
      </c>
      <c r="T103">
        <f t="shared" ca="1" si="51"/>
        <v>677</v>
      </c>
      <c r="U103" s="3">
        <f t="shared" ca="1" si="52"/>
        <v>32566.844760114709</v>
      </c>
      <c r="W103">
        <f ca="1">CalcoliPAC!AF103</f>
        <v>51.386400000000002</v>
      </c>
      <c r="X103" s="5">
        <v>0</v>
      </c>
      <c r="Y103">
        <v>0</v>
      </c>
      <c r="Z103">
        <f t="shared" ca="1" si="53"/>
        <v>672</v>
      </c>
      <c r="AA103" s="3">
        <f t="shared" ca="1" si="54"/>
        <v>35158.368000000002</v>
      </c>
      <c r="AC103">
        <f ca="1">CalcoliPAC!AN103</f>
        <v>36.770000000000003</v>
      </c>
      <c r="AD103" s="5">
        <v>0</v>
      </c>
      <c r="AE103">
        <v>0</v>
      </c>
      <c r="AF103">
        <f t="shared" ca="1" si="55"/>
        <v>707</v>
      </c>
      <c r="AG103" s="3">
        <f t="shared" ca="1" si="56"/>
        <v>27509.7942</v>
      </c>
      <c r="AJ103" s="3">
        <f t="shared" ca="1" si="39"/>
        <v>0</v>
      </c>
      <c r="AK103" s="5">
        <f t="shared" ca="1" si="57"/>
        <v>102387.21835483228</v>
      </c>
      <c r="AL103" s="5">
        <f t="shared" ca="1" si="40"/>
        <v>162790.06775532555</v>
      </c>
      <c r="AM103" s="5">
        <f t="shared" ca="1" si="58"/>
        <v>60402.849400493273</v>
      </c>
      <c r="AQ103" s="5">
        <f t="shared" ca="1" si="41"/>
        <v>0</v>
      </c>
      <c r="AR103" s="19">
        <f t="shared" ca="1" si="31"/>
        <v>42124</v>
      </c>
      <c r="AT103">
        <f t="shared" ca="1" si="32"/>
        <v>0</v>
      </c>
      <c r="AU103">
        <f t="shared" ca="1" si="33"/>
        <v>0</v>
      </c>
      <c r="AV103">
        <f t="shared" ca="1" si="34"/>
        <v>0</v>
      </c>
      <c r="AW103">
        <f t="shared" ca="1" si="35"/>
        <v>0</v>
      </c>
      <c r="AX103">
        <f t="shared" ca="1" si="36"/>
        <v>0</v>
      </c>
      <c r="AZ103">
        <f t="shared" ca="1" si="59"/>
        <v>5</v>
      </c>
      <c r="BA103">
        <f t="shared" ca="1" si="59"/>
        <v>5</v>
      </c>
      <c r="BB103">
        <f t="shared" ca="1" si="59"/>
        <v>5</v>
      </c>
      <c r="BC103">
        <f t="shared" ca="1" si="59"/>
        <v>5</v>
      </c>
      <c r="BD103">
        <f t="shared" ca="1" si="59"/>
        <v>5</v>
      </c>
      <c r="BF103">
        <f t="shared" ca="1" si="42"/>
        <v>25</v>
      </c>
      <c r="BI103" s="45">
        <f t="shared" ca="1" si="38"/>
        <v>187.78164516772085</v>
      </c>
      <c r="BJ103" s="45">
        <f t="shared" ca="1" si="43"/>
        <v>162977.84940049326</v>
      </c>
      <c r="BK103" s="45">
        <f t="shared" ca="1" si="44"/>
        <v>1.9915361880864957E-2</v>
      </c>
      <c r="BL103" s="58">
        <f t="shared" ca="1" si="45"/>
        <v>-62977.849400493258</v>
      </c>
    </row>
    <row r="104" spans="1:64" x14ac:dyDescent="0.25">
      <c r="A104">
        <f t="shared" si="46"/>
        <v>101</v>
      </c>
      <c r="B104" t="str">
        <f ca="1">CalcoliPAC!C104</f>
        <v>01/06/2015</v>
      </c>
      <c r="C104" s="3"/>
      <c r="E104">
        <f ca="1">CalcoliPAC!F104</f>
        <v>124.769835472587</v>
      </c>
      <c r="F104" s="5">
        <v>0</v>
      </c>
      <c r="G104">
        <v>0</v>
      </c>
      <c r="H104">
        <f t="shared" ca="1" si="47"/>
        <v>216</v>
      </c>
      <c r="I104" s="3">
        <f t="shared" ca="1" si="48"/>
        <v>26058.207107697766</v>
      </c>
      <c r="K104">
        <f ca="1">CalcoliPAC!P104</f>
        <v>178.091124268123</v>
      </c>
      <c r="L104" s="5">
        <v>0</v>
      </c>
      <c r="M104">
        <v>0</v>
      </c>
      <c r="N104">
        <f t="shared" ca="1" si="49"/>
        <v>228</v>
      </c>
      <c r="O104" s="3">
        <f t="shared" ca="1" si="50"/>
        <v>39286.670495001483</v>
      </c>
      <c r="Q104">
        <f ca="1">CalcoliPAC!X104</f>
        <v>48.104645140494398</v>
      </c>
      <c r="R104" s="5">
        <v>0</v>
      </c>
      <c r="S104">
        <v>0</v>
      </c>
      <c r="T104">
        <f t="shared" ca="1" si="51"/>
        <v>677</v>
      </c>
      <c r="U104" s="3">
        <f t="shared" ca="1" si="52"/>
        <v>31336.396562761722</v>
      </c>
      <c r="W104">
        <f ca="1">CalcoliPAC!AF104</f>
        <v>52.319000000000003</v>
      </c>
      <c r="X104" s="5">
        <v>0</v>
      </c>
      <c r="Y104">
        <v>0</v>
      </c>
      <c r="Z104">
        <f t="shared" ca="1" si="53"/>
        <v>672</v>
      </c>
      <c r="AA104" s="3">
        <f t="shared" ca="1" si="54"/>
        <v>33562.300799999997</v>
      </c>
      <c r="AC104">
        <f ca="1">CalcoliPAC!AN104</f>
        <v>38.910600000000002</v>
      </c>
      <c r="AD104" s="5">
        <v>0</v>
      </c>
      <c r="AE104">
        <v>0</v>
      </c>
      <c r="AF104">
        <f t="shared" ca="1" si="55"/>
        <v>707</v>
      </c>
      <c r="AG104" s="3">
        <f t="shared" ca="1" si="56"/>
        <v>25997.167699999998</v>
      </c>
      <c r="AJ104" s="3">
        <f t="shared" ca="1" si="39"/>
        <v>0</v>
      </c>
      <c r="AK104" s="5">
        <f t="shared" ca="1" si="57"/>
        <v>102412.21835483228</v>
      </c>
      <c r="AL104" s="5">
        <f t="shared" ca="1" si="40"/>
        <v>156240.74266546097</v>
      </c>
      <c r="AM104" s="5">
        <f t="shared" ca="1" si="58"/>
        <v>53828.524310628694</v>
      </c>
      <c r="AQ104" s="5">
        <f t="shared" ca="1" si="41"/>
        <v>0</v>
      </c>
      <c r="AR104" s="19">
        <f t="shared" ca="1" si="31"/>
        <v>42156</v>
      </c>
      <c r="AT104">
        <f t="shared" ca="1" si="32"/>
        <v>0</v>
      </c>
      <c r="AU104">
        <f t="shared" ca="1" si="33"/>
        <v>0</v>
      </c>
      <c r="AV104">
        <f t="shared" ca="1" si="34"/>
        <v>0</v>
      </c>
      <c r="AW104">
        <f t="shared" ca="1" si="35"/>
        <v>0</v>
      </c>
      <c r="AX104">
        <f t="shared" ca="1" si="36"/>
        <v>0</v>
      </c>
      <c r="AZ104">
        <f t="shared" ca="1" si="59"/>
        <v>5</v>
      </c>
      <c r="BA104">
        <f t="shared" ca="1" si="59"/>
        <v>5</v>
      </c>
      <c r="BB104">
        <f t="shared" ca="1" si="59"/>
        <v>5</v>
      </c>
      <c r="BC104">
        <f t="shared" ca="1" si="59"/>
        <v>5</v>
      </c>
      <c r="BD104">
        <f t="shared" ca="1" si="59"/>
        <v>5</v>
      </c>
      <c r="BF104">
        <f t="shared" ca="1" si="42"/>
        <v>25</v>
      </c>
      <c r="BI104" s="45">
        <f t="shared" ca="1" si="38"/>
        <v>187.78164516772085</v>
      </c>
      <c r="BJ104" s="45">
        <f t="shared" ca="1" si="43"/>
        <v>156428.52431062871</v>
      </c>
      <c r="BK104" s="45">
        <f t="shared" ca="1" si="44"/>
        <v>-4.0185369447172992E-2</v>
      </c>
      <c r="BL104" s="58">
        <f t="shared" ca="1" si="45"/>
        <v>-56428.524310628709</v>
      </c>
    </row>
    <row r="105" spans="1:64" x14ac:dyDescent="0.25">
      <c r="A105">
        <f t="shared" si="46"/>
        <v>102</v>
      </c>
      <c r="B105" t="str">
        <f ca="1">CalcoliPAC!C105</f>
        <v>01/07/2015</v>
      </c>
      <c r="C105" s="3"/>
      <c r="E105">
        <f ca="1">CalcoliPAC!F105</f>
        <v>120.639847720823</v>
      </c>
      <c r="F105" s="5">
        <v>0</v>
      </c>
      <c r="G105">
        <v>0</v>
      </c>
      <c r="H105">
        <f t="shared" ca="1" si="47"/>
        <v>216</v>
      </c>
      <c r="I105" s="3">
        <f t="shared" ca="1" si="48"/>
        <v>26699.6550036312</v>
      </c>
      <c r="K105">
        <f ca="1">CalcoliPAC!P105</f>
        <v>172.30995831141001</v>
      </c>
      <c r="L105" s="5">
        <v>0</v>
      </c>
      <c r="M105">
        <v>0</v>
      </c>
      <c r="N105">
        <f t="shared" ca="1" si="49"/>
        <v>228</v>
      </c>
      <c r="O105" s="3">
        <f t="shared" ca="1" si="50"/>
        <v>39982.911473545028</v>
      </c>
      <c r="Q105">
        <f ca="1">CalcoliPAC!X105</f>
        <v>46.287144110430901</v>
      </c>
      <c r="R105" s="5">
        <v>0</v>
      </c>
      <c r="S105">
        <v>0</v>
      </c>
      <c r="T105">
        <f t="shared" ca="1" si="51"/>
        <v>677</v>
      </c>
      <c r="U105" s="3">
        <f t="shared" ca="1" si="52"/>
        <v>28938.467574639973</v>
      </c>
      <c r="W105">
        <f ca="1">CalcoliPAC!AF105</f>
        <v>49.943899999999999</v>
      </c>
      <c r="X105" s="5">
        <v>0</v>
      </c>
      <c r="Y105">
        <v>0</v>
      </c>
      <c r="Z105">
        <f t="shared" ca="1" si="53"/>
        <v>672</v>
      </c>
      <c r="AA105" s="3">
        <f t="shared" ca="1" si="54"/>
        <v>34059.2448</v>
      </c>
      <c r="AC105">
        <f ca="1">CalcoliPAC!AN105</f>
        <v>36.771099999999997</v>
      </c>
      <c r="AD105" s="5">
        <v>0</v>
      </c>
      <c r="AE105">
        <v>0</v>
      </c>
      <c r="AF105">
        <f t="shared" ca="1" si="55"/>
        <v>707</v>
      </c>
      <c r="AG105" s="3">
        <f t="shared" ca="1" si="56"/>
        <v>26040.6482</v>
      </c>
      <c r="AJ105" s="3">
        <f t="shared" ca="1" si="39"/>
        <v>0</v>
      </c>
      <c r="AK105" s="5">
        <f t="shared" ca="1" si="57"/>
        <v>102437.21835483228</v>
      </c>
      <c r="AL105" s="5">
        <f t="shared" ca="1" si="40"/>
        <v>155720.92705181619</v>
      </c>
      <c r="AM105" s="5">
        <f t="shared" ca="1" si="58"/>
        <v>53283.708696983915</v>
      </c>
      <c r="AQ105" s="5">
        <f t="shared" ca="1" si="41"/>
        <v>0</v>
      </c>
      <c r="AR105" s="19">
        <f t="shared" ca="1" si="31"/>
        <v>42186</v>
      </c>
      <c r="AT105">
        <f t="shared" ca="1" si="32"/>
        <v>0</v>
      </c>
      <c r="AU105">
        <f t="shared" ca="1" si="33"/>
        <v>0</v>
      </c>
      <c r="AV105">
        <f t="shared" ca="1" si="34"/>
        <v>0</v>
      </c>
      <c r="AW105">
        <f t="shared" ca="1" si="35"/>
        <v>0</v>
      </c>
      <c r="AX105">
        <f t="shared" ca="1" si="36"/>
        <v>0</v>
      </c>
      <c r="AZ105">
        <f t="shared" ca="1" si="59"/>
        <v>5</v>
      </c>
      <c r="BA105">
        <f t="shared" ca="1" si="59"/>
        <v>5</v>
      </c>
      <c r="BB105">
        <f t="shared" ca="1" si="59"/>
        <v>5</v>
      </c>
      <c r="BC105">
        <f t="shared" ca="1" si="59"/>
        <v>5</v>
      </c>
      <c r="BD105">
        <f t="shared" ca="1" si="59"/>
        <v>5</v>
      </c>
      <c r="BF105">
        <f t="shared" ca="1" si="42"/>
        <v>25</v>
      </c>
      <c r="BI105" s="45">
        <f t="shared" ca="1" si="38"/>
        <v>187.78164516772085</v>
      </c>
      <c r="BJ105" s="45">
        <f t="shared" ca="1" si="43"/>
        <v>155908.70869698393</v>
      </c>
      <c r="BK105" s="45">
        <f t="shared" ca="1" si="44"/>
        <v>-3.3230231886133277E-3</v>
      </c>
      <c r="BL105" s="58">
        <f t="shared" ca="1" si="45"/>
        <v>-55908.708696983929</v>
      </c>
    </row>
    <row r="106" spans="1:64" x14ac:dyDescent="0.25">
      <c r="A106">
        <f t="shared" si="46"/>
        <v>103</v>
      </c>
      <c r="B106" t="str">
        <f ca="1">CalcoliPAC!C106</f>
        <v>31/07/2015</v>
      </c>
      <c r="C106" s="3"/>
      <c r="E106">
        <f ca="1">CalcoliPAC!F106</f>
        <v>123.6095139057</v>
      </c>
      <c r="F106" s="5">
        <v>0</v>
      </c>
      <c r="G106">
        <v>0</v>
      </c>
      <c r="H106">
        <f t="shared" ca="1" si="47"/>
        <v>216</v>
      </c>
      <c r="I106" s="3">
        <f t="shared" ca="1" si="48"/>
        <v>23771.116087067661</v>
      </c>
      <c r="K106">
        <f ca="1">CalcoliPAC!P106</f>
        <v>175.36364681379399</v>
      </c>
      <c r="L106" s="5">
        <v>0</v>
      </c>
      <c r="M106">
        <v>0</v>
      </c>
      <c r="N106">
        <f t="shared" ca="1" si="49"/>
        <v>228</v>
      </c>
      <c r="O106" s="3">
        <f t="shared" ca="1" si="50"/>
        <v>35753.304072097642</v>
      </c>
      <c r="Q106">
        <f ca="1">CalcoliPAC!X106</f>
        <v>42.745151513500701</v>
      </c>
      <c r="R106" s="5">
        <v>0</v>
      </c>
      <c r="S106">
        <v>0</v>
      </c>
      <c r="T106">
        <f t="shared" ca="1" si="51"/>
        <v>677</v>
      </c>
      <c r="U106" s="3">
        <f t="shared" ca="1" si="52"/>
        <v>25620.364639223259</v>
      </c>
      <c r="W106">
        <f ca="1">CalcoliPAC!AF106</f>
        <v>50.683399999999999</v>
      </c>
      <c r="X106" s="5">
        <v>0</v>
      </c>
      <c r="Y106">
        <v>0</v>
      </c>
      <c r="Z106">
        <f t="shared" ca="1" si="53"/>
        <v>672</v>
      </c>
      <c r="AA106" s="3">
        <f t="shared" ca="1" si="54"/>
        <v>30832.099200000004</v>
      </c>
      <c r="AC106">
        <f ca="1">CalcoliPAC!AN106</f>
        <v>36.832599999999999</v>
      </c>
      <c r="AD106" s="5">
        <v>0</v>
      </c>
      <c r="AE106">
        <v>0</v>
      </c>
      <c r="AF106">
        <f t="shared" ca="1" si="55"/>
        <v>707</v>
      </c>
      <c r="AG106" s="3">
        <f t="shared" ca="1" si="56"/>
        <v>23144.634800000003</v>
      </c>
      <c r="AJ106" s="3">
        <f t="shared" ca="1" si="39"/>
        <v>0</v>
      </c>
      <c r="AK106" s="5">
        <f t="shared" ca="1" si="57"/>
        <v>102462.21835483228</v>
      </c>
      <c r="AL106" s="5">
        <f t="shared" ca="1" si="40"/>
        <v>139121.51879838857</v>
      </c>
      <c r="AM106" s="5">
        <f t="shared" ca="1" si="58"/>
        <v>36659.300443556291</v>
      </c>
      <c r="AQ106" s="5">
        <f t="shared" ca="1" si="41"/>
        <v>0</v>
      </c>
      <c r="AR106" s="19">
        <f t="shared" ca="1" si="31"/>
        <v>42216</v>
      </c>
      <c r="AT106">
        <f t="shared" ca="1" si="32"/>
        <v>0</v>
      </c>
      <c r="AU106">
        <f t="shared" ca="1" si="33"/>
        <v>0</v>
      </c>
      <c r="AV106">
        <f t="shared" ca="1" si="34"/>
        <v>0</v>
      </c>
      <c r="AW106">
        <f t="shared" ca="1" si="35"/>
        <v>0</v>
      </c>
      <c r="AX106">
        <f t="shared" ca="1" si="36"/>
        <v>0</v>
      </c>
      <c r="AZ106">
        <f t="shared" ca="1" si="59"/>
        <v>5</v>
      </c>
      <c r="BA106">
        <f t="shared" ca="1" si="59"/>
        <v>5</v>
      </c>
      <c r="BB106">
        <f t="shared" ca="1" si="59"/>
        <v>5</v>
      </c>
      <c r="BC106">
        <f t="shared" ca="1" si="59"/>
        <v>5</v>
      </c>
      <c r="BD106">
        <f t="shared" ca="1" si="59"/>
        <v>5</v>
      </c>
      <c r="BF106">
        <f t="shared" ca="1" si="42"/>
        <v>25</v>
      </c>
      <c r="BI106" s="45">
        <f t="shared" ca="1" si="38"/>
        <v>187.78164516772085</v>
      </c>
      <c r="BJ106" s="45">
        <f t="shared" ca="1" si="43"/>
        <v>139309.30044355628</v>
      </c>
      <c r="BK106" s="45">
        <f t="shared" ca="1" si="44"/>
        <v>-0.10646876875678191</v>
      </c>
      <c r="BL106" s="58">
        <f t="shared" ca="1" si="45"/>
        <v>-39309.300443556276</v>
      </c>
    </row>
    <row r="107" spans="1:64" x14ac:dyDescent="0.25">
      <c r="A107">
        <f t="shared" si="46"/>
        <v>104</v>
      </c>
      <c r="B107" t="str">
        <f ca="1">CalcoliPAC!C107</f>
        <v>01/09/2015</v>
      </c>
      <c r="C107" s="3"/>
      <c r="E107">
        <f ca="1">CalcoliPAC!F107</f>
        <v>110.05146336605399</v>
      </c>
      <c r="F107" s="5">
        <v>0</v>
      </c>
      <c r="G107">
        <v>0</v>
      </c>
      <c r="H107">
        <f t="shared" ca="1" si="47"/>
        <v>216</v>
      </c>
      <c r="I107" s="3">
        <f t="shared" ca="1" si="48"/>
        <v>23296.756225610952</v>
      </c>
      <c r="K107">
        <f ca="1">CalcoliPAC!P107</f>
        <v>156.81273715832299</v>
      </c>
      <c r="L107" s="5">
        <v>0</v>
      </c>
      <c r="M107">
        <v>0</v>
      </c>
      <c r="N107">
        <f t="shared" ca="1" si="49"/>
        <v>228</v>
      </c>
      <c r="O107" s="3">
        <f t="shared" ca="1" si="50"/>
        <v>36095.513919645084</v>
      </c>
      <c r="Q107">
        <f ca="1">CalcoliPAC!X107</f>
        <v>37.843965493682802</v>
      </c>
      <c r="R107" s="5">
        <v>0</v>
      </c>
      <c r="S107">
        <v>0</v>
      </c>
      <c r="T107">
        <f t="shared" ca="1" si="51"/>
        <v>677</v>
      </c>
      <c r="U107" s="3">
        <f t="shared" ca="1" si="52"/>
        <v>25711.767293913588</v>
      </c>
      <c r="W107">
        <f ca="1">CalcoliPAC!AF107</f>
        <v>45.881100000000004</v>
      </c>
      <c r="X107" s="5">
        <v>0</v>
      </c>
      <c r="Y107">
        <v>0</v>
      </c>
      <c r="Z107">
        <f t="shared" ca="1" si="53"/>
        <v>672</v>
      </c>
      <c r="AA107" s="3">
        <f t="shared" ca="1" si="54"/>
        <v>29563.0272</v>
      </c>
      <c r="AC107">
        <f ca="1">CalcoliPAC!AN107</f>
        <v>32.736400000000003</v>
      </c>
      <c r="AD107" s="5">
        <v>0</v>
      </c>
      <c r="AE107">
        <v>0</v>
      </c>
      <c r="AF107">
        <f t="shared" ca="1" si="55"/>
        <v>707</v>
      </c>
      <c r="AG107" s="3">
        <f t="shared" ca="1" si="56"/>
        <v>23148.947499999998</v>
      </c>
      <c r="AJ107" s="3">
        <f t="shared" ca="1" si="39"/>
        <v>0</v>
      </c>
      <c r="AK107" s="5">
        <f t="shared" ca="1" si="57"/>
        <v>102487.21835483228</v>
      </c>
      <c r="AL107" s="5">
        <f t="shared" ca="1" si="40"/>
        <v>137816.01213916962</v>
      </c>
      <c r="AM107" s="5">
        <f t="shared" ca="1" si="58"/>
        <v>35328.793784337337</v>
      </c>
      <c r="AQ107" s="5">
        <f t="shared" ca="1" si="41"/>
        <v>0</v>
      </c>
      <c r="AR107" s="19">
        <f t="shared" ca="1" si="31"/>
        <v>42248</v>
      </c>
      <c r="AT107">
        <f t="shared" ca="1" si="32"/>
        <v>0</v>
      </c>
      <c r="AU107">
        <f t="shared" ca="1" si="33"/>
        <v>0</v>
      </c>
      <c r="AV107">
        <f t="shared" ca="1" si="34"/>
        <v>0</v>
      </c>
      <c r="AW107">
        <f t="shared" ca="1" si="35"/>
        <v>0</v>
      </c>
      <c r="AX107">
        <f t="shared" ca="1" si="36"/>
        <v>0</v>
      </c>
      <c r="AZ107">
        <f t="shared" ca="1" si="59"/>
        <v>5</v>
      </c>
      <c r="BA107">
        <f t="shared" ca="1" si="59"/>
        <v>5</v>
      </c>
      <c r="BB107">
        <f t="shared" ca="1" si="59"/>
        <v>5</v>
      </c>
      <c r="BC107">
        <f t="shared" ca="1" si="59"/>
        <v>5</v>
      </c>
      <c r="BD107">
        <f t="shared" ca="1" si="59"/>
        <v>5</v>
      </c>
      <c r="BF107">
        <f t="shared" ca="1" si="42"/>
        <v>25</v>
      </c>
      <c r="BI107" s="45">
        <f t="shared" ca="1" si="38"/>
        <v>187.78164516772085</v>
      </c>
      <c r="BJ107" s="45">
        <f t="shared" ca="1" si="43"/>
        <v>138003.79378433735</v>
      </c>
      <c r="BK107" s="45">
        <f t="shared" ca="1" si="44"/>
        <v>-9.3712814224335972E-3</v>
      </c>
      <c r="BL107" s="58">
        <f t="shared" ca="1" si="45"/>
        <v>-38003.793784337351</v>
      </c>
    </row>
    <row r="108" spans="1:64" x14ac:dyDescent="0.25">
      <c r="A108">
        <f t="shared" si="46"/>
        <v>105</v>
      </c>
      <c r="B108" t="str">
        <f ca="1">CalcoliPAC!C108</f>
        <v>01/10/2015</v>
      </c>
      <c r="C108" s="3"/>
      <c r="E108">
        <f ca="1">CalcoliPAC!F108</f>
        <v>107.855352896347</v>
      </c>
      <c r="F108" s="5">
        <v>0</v>
      </c>
      <c r="G108">
        <v>0</v>
      </c>
      <c r="H108">
        <f t="shared" ca="1" si="47"/>
        <v>216</v>
      </c>
      <c r="I108" s="3">
        <f t="shared" ca="1" si="48"/>
        <v>25338.916308454198</v>
      </c>
      <c r="K108">
        <f ca="1">CalcoliPAC!P108</f>
        <v>158.31365754230299</v>
      </c>
      <c r="L108" s="5">
        <v>0</v>
      </c>
      <c r="M108">
        <v>0</v>
      </c>
      <c r="N108">
        <f t="shared" ca="1" si="49"/>
        <v>228</v>
      </c>
      <c r="O108" s="3">
        <f t="shared" ca="1" si="50"/>
        <v>39544.866311548758</v>
      </c>
      <c r="Q108">
        <f ca="1">CalcoliPAC!X108</f>
        <v>37.978976800463201</v>
      </c>
      <c r="R108" s="5">
        <v>0</v>
      </c>
      <c r="S108">
        <v>0</v>
      </c>
      <c r="T108">
        <f t="shared" ca="1" si="51"/>
        <v>677</v>
      </c>
      <c r="U108" s="3">
        <f t="shared" ca="1" si="52"/>
        <v>27767.971246242334</v>
      </c>
      <c r="W108">
        <f ca="1">CalcoliPAC!AF108</f>
        <v>43.992600000000003</v>
      </c>
      <c r="X108" s="5">
        <v>0</v>
      </c>
      <c r="Y108">
        <v>0</v>
      </c>
      <c r="Z108">
        <f t="shared" ca="1" si="53"/>
        <v>672</v>
      </c>
      <c r="AA108" s="3">
        <f t="shared" ca="1" si="54"/>
        <v>32029.401599999997</v>
      </c>
      <c r="AC108">
        <f ca="1">CalcoliPAC!AN108</f>
        <v>32.7425</v>
      </c>
      <c r="AD108" s="5">
        <v>0</v>
      </c>
      <c r="AE108">
        <v>0</v>
      </c>
      <c r="AF108">
        <f t="shared" ca="1" si="55"/>
        <v>707</v>
      </c>
      <c r="AG108" s="3">
        <f t="shared" ca="1" si="56"/>
        <v>25999.854300000003</v>
      </c>
      <c r="AJ108" s="3">
        <f t="shared" ca="1" si="39"/>
        <v>0</v>
      </c>
      <c r="AK108" s="5">
        <f t="shared" ca="1" si="57"/>
        <v>102512.21835483228</v>
      </c>
      <c r="AL108" s="5">
        <f t="shared" ca="1" si="40"/>
        <v>150681.00976624529</v>
      </c>
      <c r="AM108" s="5">
        <f t="shared" ca="1" si="58"/>
        <v>48168.791411413011</v>
      </c>
      <c r="AQ108" s="5">
        <f t="shared" ca="1" si="41"/>
        <v>0</v>
      </c>
      <c r="AR108" s="19">
        <f t="shared" ca="1" si="31"/>
        <v>42278</v>
      </c>
      <c r="AT108">
        <f t="shared" ca="1" si="32"/>
        <v>0</v>
      </c>
      <c r="AU108">
        <f t="shared" ca="1" si="33"/>
        <v>0</v>
      </c>
      <c r="AV108">
        <f t="shared" ca="1" si="34"/>
        <v>0</v>
      </c>
      <c r="AW108">
        <f t="shared" ca="1" si="35"/>
        <v>0</v>
      </c>
      <c r="AX108">
        <f t="shared" ca="1" si="36"/>
        <v>0</v>
      </c>
      <c r="AZ108">
        <f t="shared" ca="1" si="59"/>
        <v>5</v>
      </c>
      <c r="BA108">
        <f t="shared" ca="1" si="59"/>
        <v>5</v>
      </c>
      <c r="BB108">
        <f t="shared" ca="1" si="59"/>
        <v>5</v>
      </c>
      <c r="BC108">
        <f t="shared" ca="1" si="59"/>
        <v>5</v>
      </c>
      <c r="BD108">
        <f t="shared" ca="1" si="59"/>
        <v>5</v>
      </c>
      <c r="BF108">
        <f t="shared" ca="1" si="42"/>
        <v>25</v>
      </c>
      <c r="BI108" s="45">
        <f t="shared" ca="1" si="38"/>
        <v>187.78164516772085</v>
      </c>
      <c r="BJ108" s="45">
        <f t="shared" ca="1" si="43"/>
        <v>150868.791411413</v>
      </c>
      <c r="BK108" s="45">
        <f t="shared" ca="1" si="44"/>
        <v>9.3222057700675709E-2</v>
      </c>
      <c r="BL108" s="58">
        <f t="shared" ca="1" si="45"/>
        <v>-50868.791411412996</v>
      </c>
    </row>
    <row r="109" spans="1:64" x14ac:dyDescent="0.25">
      <c r="A109">
        <f t="shared" si="46"/>
        <v>106</v>
      </c>
      <c r="B109" t="str">
        <f ca="1">CalcoliPAC!C109</f>
        <v>30/10/2015</v>
      </c>
      <c r="C109" s="3"/>
      <c r="E109">
        <f ca="1">CalcoliPAC!F109</f>
        <v>117.30979772432499</v>
      </c>
      <c r="F109" s="5">
        <v>0</v>
      </c>
      <c r="G109">
        <v>0</v>
      </c>
      <c r="H109">
        <f t="shared" ca="1" si="47"/>
        <v>216</v>
      </c>
      <c r="I109" s="3">
        <f t="shared" ca="1" si="48"/>
        <v>25929.401355664057</v>
      </c>
      <c r="K109">
        <f ca="1">CalcoliPAC!P109</f>
        <v>173.44239610328401</v>
      </c>
      <c r="L109" s="5">
        <v>0</v>
      </c>
      <c r="M109">
        <v>0</v>
      </c>
      <c r="N109">
        <f t="shared" ca="1" si="49"/>
        <v>228</v>
      </c>
      <c r="O109" s="3">
        <f t="shared" ca="1" si="50"/>
        <v>41739.122476876706</v>
      </c>
      <c r="Q109">
        <f ca="1">CalcoliPAC!X109</f>
        <v>41.016205681303298</v>
      </c>
      <c r="R109" s="5">
        <v>0</v>
      </c>
      <c r="S109">
        <v>0</v>
      </c>
      <c r="T109">
        <f t="shared" ca="1" si="51"/>
        <v>677</v>
      </c>
      <c r="U109" s="3">
        <f t="shared" ca="1" si="52"/>
        <v>27311.798903088718</v>
      </c>
      <c r="W109">
        <f ca="1">CalcoliPAC!AF109</f>
        <v>47.662799999999997</v>
      </c>
      <c r="X109" s="5">
        <v>0</v>
      </c>
      <c r="Y109">
        <v>0</v>
      </c>
      <c r="Z109">
        <f t="shared" ca="1" si="53"/>
        <v>672</v>
      </c>
      <c r="AA109" s="3">
        <f t="shared" ca="1" si="54"/>
        <v>33607.660799999998</v>
      </c>
      <c r="AC109">
        <f ca="1">CalcoliPAC!AN109</f>
        <v>36.774900000000002</v>
      </c>
      <c r="AD109" s="5">
        <v>0</v>
      </c>
      <c r="AE109">
        <v>0</v>
      </c>
      <c r="AF109">
        <f t="shared" ca="1" si="55"/>
        <v>707</v>
      </c>
      <c r="AG109" s="3">
        <f t="shared" ca="1" si="56"/>
        <v>27575.686599999997</v>
      </c>
      <c r="AJ109" s="3">
        <f t="shared" ca="1" si="39"/>
        <v>0</v>
      </c>
      <c r="AK109" s="5">
        <f t="shared" ca="1" si="57"/>
        <v>102537.21835483228</v>
      </c>
      <c r="AL109" s="5">
        <f t="shared" ca="1" si="40"/>
        <v>156163.67013562948</v>
      </c>
      <c r="AM109" s="5">
        <f t="shared" ca="1" si="58"/>
        <v>53626.451780797201</v>
      </c>
      <c r="AQ109" s="5">
        <f t="shared" ca="1" si="41"/>
        <v>0</v>
      </c>
      <c r="AR109" s="19">
        <f t="shared" ca="1" si="31"/>
        <v>42307</v>
      </c>
      <c r="AT109">
        <f t="shared" ca="1" si="32"/>
        <v>0</v>
      </c>
      <c r="AU109">
        <f t="shared" ca="1" si="33"/>
        <v>0</v>
      </c>
      <c r="AV109">
        <f t="shared" ca="1" si="34"/>
        <v>0</v>
      </c>
      <c r="AW109">
        <f t="shared" ca="1" si="35"/>
        <v>0</v>
      </c>
      <c r="AX109">
        <f t="shared" ca="1" si="36"/>
        <v>0</v>
      </c>
      <c r="AZ109">
        <f t="shared" ca="1" si="59"/>
        <v>5</v>
      </c>
      <c r="BA109">
        <f t="shared" ca="1" si="59"/>
        <v>5</v>
      </c>
      <c r="BB109">
        <f t="shared" ca="1" si="59"/>
        <v>5</v>
      </c>
      <c r="BC109">
        <f t="shared" ca="1" si="59"/>
        <v>5</v>
      </c>
      <c r="BD109">
        <f t="shared" ca="1" si="59"/>
        <v>5</v>
      </c>
      <c r="BF109">
        <f t="shared" ca="1" si="42"/>
        <v>25</v>
      </c>
      <c r="BI109" s="45">
        <f t="shared" ca="1" si="38"/>
        <v>187.78164516772085</v>
      </c>
      <c r="BJ109" s="45">
        <f t="shared" ca="1" si="43"/>
        <v>156351.45178079722</v>
      </c>
      <c r="BK109" s="45">
        <f t="shared" ca="1" si="44"/>
        <v>3.6340586532792152E-2</v>
      </c>
      <c r="BL109" s="58">
        <f t="shared" ca="1" si="45"/>
        <v>-56351.451780797215</v>
      </c>
    </row>
    <row r="110" spans="1:64" x14ac:dyDescent="0.25">
      <c r="A110">
        <f t="shared" si="46"/>
        <v>107</v>
      </c>
      <c r="B110" t="str">
        <f ca="1">CalcoliPAC!C110</f>
        <v>01/12/2015</v>
      </c>
      <c r="C110" s="3"/>
      <c r="E110">
        <f ca="1">CalcoliPAC!F110</f>
        <v>120.043524794741</v>
      </c>
      <c r="F110" s="5">
        <v>0</v>
      </c>
      <c r="G110">
        <v>0</v>
      </c>
      <c r="H110">
        <f t="shared" ca="1" si="47"/>
        <v>216</v>
      </c>
      <c r="I110" s="3">
        <f t="shared" ca="1" si="48"/>
        <v>24646.303458949536</v>
      </c>
      <c r="K110">
        <f ca="1">CalcoliPAC!P110</f>
        <v>183.066326652968</v>
      </c>
      <c r="L110" s="5">
        <v>0</v>
      </c>
      <c r="M110">
        <v>0</v>
      </c>
      <c r="N110">
        <f t="shared" ca="1" si="49"/>
        <v>228</v>
      </c>
      <c r="O110" s="3">
        <f t="shared" ca="1" si="50"/>
        <v>39640.50357918637</v>
      </c>
      <c r="Q110">
        <f ca="1">CalcoliPAC!X110</f>
        <v>40.342391289643601</v>
      </c>
      <c r="R110" s="5">
        <v>0</v>
      </c>
      <c r="S110">
        <v>0</v>
      </c>
      <c r="T110">
        <f t="shared" ca="1" si="51"/>
        <v>677</v>
      </c>
      <c r="U110" s="3">
        <f t="shared" ca="1" si="52"/>
        <v>26632.663210366976</v>
      </c>
      <c r="W110">
        <f ca="1">CalcoliPAC!AF110</f>
        <v>50.011400000000002</v>
      </c>
      <c r="X110" s="5">
        <v>0</v>
      </c>
      <c r="Y110">
        <v>0</v>
      </c>
      <c r="Z110">
        <f t="shared" ca="1" si="53"/>
        <v>672</v>
      </c>
      <c r="AA110" s="3">
        <f t="shared" ca="1" si="54"/>
        <v>31727.203199999996</v>
      </c>
      <c r="AC110">
        <f ca="1">CalcoliPAC!AN110</f>
        <v>39.003799999999998</v>
      </c>
      <c r="AD110" s="5">
        <v>0</v>
      </c>
      <c r="AE110">
        <v>0</v>
      </c>
      <c r="AF110">
        <f t="shared" ca="1" si="55"/>
        <v>707</v>
      </c>
      <c r="AG110" s="3">
        <f t="shared" ca="1" si="56"/>
        <v>26667.8986</v>
      </c>
      <c r="AJ110" s="3">
        <f t="shared" ca="1" si="39"/>
        <v>0</v>
      </c>
      <c r="AK110" s="5">
        <f t="shared" ca="1" si="57"/>
        <v>102562.21835483228</v>
      </c>
      <c r="AL110" s="5">
        <f t="shared" ca="1" si="40"/>
        <v>149314.57204850286</v>
      </c>
      <c r="AM110" s="5">
        <f t="shared" ca="1" si="58"/>
        <v>46752.353693670579</v>
      </c>
      <c r="AQ110" s="5">
        <f t="shared" ca="1" si="41"/>
        <v>0</v>
      </c>
      <c r="AR110" s="19">
        <f t="shared" ca="1" si="31"/>
        <v>42339</v>
      </c>
      <c r="AT110">
        <f t="shared" ca="1" si="32"/>
        <v>0</v>
      </c>
      <c r="AU110">
        <f t="shared" ca="1" si="33"/>
        <v>0</v>
      </c>
      <c r="AV110">
        <f t="shared" ca="1" si="34"/>
        <v>0</v>
      </c>
      <c r="AW110">
        <f t="shared" ca="1" si="35"/>
        <v>0</v>
      </c>
      <c r="AX110">
        <f t="shared" ca="1" si="36"/>
        <v>0</v>
      </c>
      <c r="AZ110">
        <f t="shared" ca="1" si="59"/>
        <v>5</v>
      </c>
      <c r="BA110">
        <f t="shared" ca="1" si="59"/>
        <v>5</v>
      </c>
      <c r="BB110">
        <f t="shared" ca="1" si="59"/>
        <v>5</v>
      </c>
      <c r="BC110">
        <f t="shared" ca="1" si="59"/>
        <v>5</v>
      </c>
      <c r="BD110">
        <f t="shared" ca="1" si="59"/>
        <v>5</v>
      </c>
      <c r="BF110">
        <f t="shared" ca="1" si="42"/>
        <v>25</v>
      </c>
      <c r="BI110" s="45">
        <f t="shared" ca="1" si="38"/>
        <v>187.78164516772085</v>
      </c>
      <c r="BJ110" s="45">
        <f t="shared" ca="1" si="43"/>
        <v>149502.35369367059</v>
      </c>
      <c r="BK110" s="45">
        <f t="shared" ca="1" si="44"/>
        <v>-4.3805785038241729E-2</v>
      </c>
      <c r="BL110" s="58">
        <f t="shared" ca="1" si="45"/>
        <v>-49502.353693670593</v>
      </c>
    </row>
    <row r="111" spans="1:64" x14ac:dyDescent="0.25">
      <c r="A111">
        <f t="shared" si="46"/>
        <v>108</v>
      </c>
      <c r="B111" t="str">
        <f ca="1">CalcoliPAC!C111</f>
        <v>31/12/2015</v>
      </c>
      <c r="C111" s="3"/>
      <c r="E111">
        <f ca="1">CalcoliPAC!F111</f>
        <v>114.103256754396</v>
      </c>
      <c r="F111" s="5">
        <v>0</v>
      </c>
      <c r="G111">
        <v>0</v>
      </c>
      <c r="H111">
        <f t="shared" ca="1" si="47"/>
        <v>216</v>
      </c>
      <c r="I111" s="3">
        <f t="shared" ca="1" si="48"/>
        <v>23061.408120747503</v>
      </c>
      <c r="K111">
        <f ca="1">CalcoliPAC!P111</f>
        <v>173.861857803449</v>
      </c>
      <c r="L111" s="5">
        <v>0</v>
      </c>
      <c r="M111">
        <v>0</v>
      </c>
      <c r="N111">
        <f t="shared" ca="1" si="49"/>
        <v>228</v>
      </c>
      <c r="O111" s="3">
        <f t="shared" ca="1" si="50"/>
        <v>37416.444934162333</v>
      </c>
      <c r="Q111">
        <f ca="1">CalcoliPAC!X111</f>
        <v>39.339236647513999</v>
      </c>
      <c r="R111" s="5">
        <v>0</v>
      </c>
      <c r="S111">
        <v>0</v>
      </c>
      <c r="T111">
        <f t="shared" ca="1" si="51"/>
        <v>677</v>
      </c>
      <c r="U111" s="3">
        <f t="shared" ca="1" si="52"/>
        <v>24565.630562301783</v>
      </c>
      <c r="W111">
        <f ca="1">CalcoliPAC!AF111</f>
        <v>47.213099999999997</v>
      </c>
      <c r="X111" s="5">
        <v>0</v>
      </c>
      <c r="Y111">
        <v>0</v>
      </c>
      <c r="Z111">
        <f t="shared" ca="1" si="53"/>
        <v>672</v>
      </c>
      <c r="AA111" s="3">
        <f t="shared" ca="1" si="54"/>
        <v>29901.849600000001</v>
      </c>
      <c r="AC111">
        <f ca="1">CalcoliPAC!AN111</f>
        <v>37.719799999999999</v>
      </c>
      <c r="AD111" s="5">
        <v>0</v>
      </c>
      <c r="AE111">
        <v>0</v>
      </c>
      <c r="AF111">
        <f t="shared" ca="1" si="55"/>
        <v>707</v>
      </c>
      <c r="AG111" s="3">
        <f t="shared" ca="1" si="56"/>
        <v>25332.6584</v>
      </c>
      <c r="AJ111" s="3">
        <f t="shared" ca="1" si="39"/>
        <v>0</v>
      </c>
      <c r="AK111" s="5">
        <f t="shared" ca="1" si="57"/>
        <v>102587.21835483228</v>
      </c>
      <c r="AL111" s="5">
        <f t="shared" ca="1" si="40"/>
        <v>140277.99161721164</v>
      </c>
      <c r="AM111" s="5">
        <f t="shared" ca="1" si="58"/>
        <v>37690.773262379356</v>
      </c>
      <c r="AQ111" s="5">
        <f t="shared" ca="1" si="41"/>
        <v>0</v>
      </c>
      <c r="AR111" s="19">
        <f t="shared" ca="1" si="31"/>
        <v>42369</v>
      </c>
      <c r="AT111">
        <f t="shared" ca="1" si="32"/>
        <v>0</v>
      </c>
      <c r="AU111">
        <f t="shared" ca="1" si="33"/>
        <v>0</v>
      </c>
      <c r="AV111">
        <f t="shared" ca="1" si="34"/>
        <v>0</v>
      </c>
      <c r="AW111">
        <f t="shared" ca="1" si="35"/>
        <v>0</v>
      </c>
      <c r="AX111">
        <f t="shared" ca="1" si="36"/>
        <v>0</v>
      </c>
      <c r="AZ111">
        <f t="shared" ca="1" si="59"/>
        <v>5</v>
      </c>
      <c r="BA111">
        <f t="shared" ca="1" si="59"/>
        <v>5</v>
      </c>
      <c r="BB111">
        <f t="shared" ca="1" si="59"/>
        <v>5</v>
      </c>
      <c r="BC111">
        <f t="shared" ca="1" si="59"/>
        <v>5</v>
      </c>
      <c r="BD111">
        <f t="shared" ca="1" si="59"/>
        <v>5</v>
      </c>
      <c r="BF111">
        <f t="shared" ca="1" si="42"/>
        <v>25</v>
      </c>
      <c r="BI111" s="45">
        <f t="shared" ca="1" si="38"/>
        <v>187.78164516772085</v>
      </c>
      <c r="BJ111" s="45">
        <f t="shared" ca="1" si="43"/>
        <v>140465.77326237934</v>
      </c>
      <c r="BK111" s="45">
        <f t="shared" ca="1" si="44"/>
        <v>-6.0444402432667688E-2</v>
      </c>
      <c r="BL111" s="58">
        <f t="shared" ca="1" si="45"/>
        <v>-40465.773262379342</v>
      </c>
    </row>
    <row r="112" spans="1:64" x14ac:dyDescent="0.25">
      <c r="A112">
        <f t="shared" si="46"/>
        <v>109</v>
      </c>
      <c r="B112" t="str">
        <f ca="1">CalcoliPAC!C112</f>
        <v>01/02/2016</v>
      </c>
      <c r="C112" s="3"/>
      <c r="E112">
        <f ca="1">CalcoliPAC!F112</f>
        <v>106.765778336794</v>
      </c>
      <c r="F112" s="5">
        <v>0</v>
      </c>
      <c r="G112">
        <v>0</v>
      </c>
      <c r="H112">
        <f t="shared" ca="1" si="47"/>
        <v>216</v>
      </c>
      <c r="I112" s="3">
        <f t="shared" ca="1" si="48"/>
        <v>22921.995470058075</v>
      </c>
      <c r="K112">
        <f ca="1">CalcoliPAC!P112</f>
        <v>164.10721462351901</v>
      </c>
      <c r="L112" s="5">
        <v>0</v>
      </c>
      <c r="M112">
        <v>0</v>
      </c>
      <c r="N112">
        <f t="shared" ca="1" si="49"/>
        <v>228</v>
      </c>
      <c r="O112" s="3">
        <f t="shared" ca="1" si="50"/>
        <v>38333.505722345304</v>
      </c>
      <c r="Q112">
        <f ca="1">CalcoliPAC!X112</f>
        <v>36.286012647417699</v>
      </c>
      <c r="R112" s="5">
        <v>0</v>
      </c>
      <c r="S112">
        <v>0</v>
      </c>
      <c r="T112">
        <f t="shared" ca="1" si="51"/>
        <v>677</v>
      </c>
      <c r="U112" s="3">
        <f t="shared" ca="1" si="52"/>
        <v>24798.153051526726</v>
      </c>
      <c r="W112">
        <f ca="1">CalcoliPAC!AF112</f>
        <v>44.4968</v>
      </c>
      <c r="X112" s="5">
        <v>0</v>
      </c>
      <c r="Y112">
        <v>0</v>
      </c>
      <c r="Z112">
        <f t="shared" ca="1" si="53"/>
        <v>672</v>
      </c>
      <c r="AA112" s="3">
        <f t="shared" ca="1" si="54"/>
        <v>30493.075200000003</v>
      </c>
      <c r="AC112">
        <f ca="1">CalcoliPAC!AN112</f>
        <v>35.831200000000003</v>
      </c>
      <c r="AD112" s="5">
        <v>0</v>
      </c>
      <c r="AE112">
        <v>0</v>
      </c>
      <c r="AF112">
        <f t="shared" ca="1" si="55"/>
        <v>707</v>
      </c>
      <c r="AG112" s="3">
        <f t="shared" ca="1" si="56"/>
        <v>25039.9604</v>
      </c>
      <c r="AJ112" s="3">
        <f t="shared" ca="1" si="39"/>
        <v>0</v>
      </c>
      <c r="AK112" s="5">
        <f t="shared" ca="1" si="57"/>
        <v>102612.21835483228</v>
      </c>
      <c r="AL112" s="5">
        <f t="shared" ca="1" si="40"/>
        <v>141586.6898439301</v>
      </c>
      <c r="AM112" s="5">
        <f t="shared" ca="1" si="58"/>
        <v>38974.471489097821</v>
      </c>
      <c r="AQ112" s="5">
        <f t="shared" ca="1" si="41"/>
        <v>0</v>
      </c>
      <c r="AR112" s="19">
        <f t="shared" ca="1" si="31"/>
        <v>42401</v>
      </c>
      <c r="AT112">
        <f t="shared" ca="1" si="32"/>
        <v>0</v>
      </c>
      <c r="AU112">
        <f t="shared" ca="1" si="33"/>
        <v>0</v>
      </c>
      <c r="AV112">
        <f t="shared" ca="1" si="34"/>
        <v>0</v>
      </c>
      <c r="AW112">
        <f t="shared" ca="1" si="35"/>
        <v>0</v>
      </c>
      <c r="AX112">
        <f t="shared" ca="1" si="36"/>
        <v>0</v>
      </c>
      <c r="AZ112">
        <f t="shared" ca="1" si="59"/>
        <v>5</v>
      </c>
      <c r="BA112">
        <f t="shared" ca="1" si="59"/>
        <v>5</v>
      </c>
      <c r="BB112">
        <f t="shared" ca="1" si="59"/>
        <v>5</v>
      </c>
      <c r="BC112">
        <f t="shared" ca="1" si="59"/>
        <v>5</v>
      </c>
      <c r="BD112">
        <f t="shared" ca="1" si="59"/>
        <v>5</v>
      </c>
      <c r="BF112">
        <f t="shared" ca="1" si="42"/>
        <v>25</v>
      </c>
      <c r="BI112" s="45">
        <f t="shared" ca="1" si="38"/>
        <v>187.78164516772085</v>
      </c>
      <c r="BJ112" s="45">
        <f t="shared" ca="1" si="43"/>
        <v>141774.47148909781</v>
      </c>
      <c r="BK112" s="45">
        <f t="shared" ca="1" si="44"/>
        <v>9.3168477724030474E-3</v>
      </c>
      <c r="BL112" s="58">
        <f t="shared" ca="1" si="45"/>
        <v>-41774.471489097807</v>
      </c>
    </row>
    <row r="113" spans="1:64" x14ac:dyDescent="0.25">
      <c r="A113">
        <f t="shared" si="46"/>
        <v>110</v>
      </c>
      <c r="B113" t="str">
        <f ca="1">CalcoliPAC!C113</f>
        <v>01/03/2016</v>
      </c>
      <c r="C113" s="3"/>
      <c r="E113">
        <f ca="1">CalcoliPAC!F113</f>
        <v>106.12034939841701</v>
      </c>
      <c r="F113" s="5">
        <v>0</v>
      </c>
      <c r="G113">
        <v>0</v>
      </c>
      <c r="H113">
        <f t="shared" ca="1" si="47"/>
        <v>216</v>
      </c>
      <c r="I113" s="3">
        <f t="shared" ca="1" si="48"/>
        <v>22607.721484258393</v>
      </c>
      <c r="K113">
        <f ca="1">CalcoliPAC!P113</f>
        <v>168.129411062918</v>
      </c>
      <c r="L113" s="5">
        <v>0</v>
      </c>
      <c r="M113">
        <v>0</v>
      </c>
      <c r="N113">
        <f t="shared" ca="1" si="49"/>
        <v>228</v>
      </c>
      <c r="O113" s="3">
        <f t="shared" ca="1" si="50"/>
        <v>38528.770912094318</v>
      </c>
      <c r="Q113">
        <f ca="1">CalcoliPAC!X113</f>
        <v>36.6294727496702</v>
      </c>
      <c r="R113" s="5">
        <v>0</v>
      </c>
      <c r="S113">
        <v>0</v>
      </c>
      <c r="T113">
        <f t="shared" ca="1" si="51"/>
        <v>677</v>
      </c>
      <c r="U113" s="3">
        <f t="shared" ca="1" si="52"/>
        <v>26826.733445436374</v>
      </c>
      <c r="W113">
        <f ca="1">CalcoliPAC!AF113</f>
        <v>45.376600000000003</v>
      </c>
      <c r="X113" s="5">
        <v>0</v>
      </c>
      <c r="Y113">
        <v>0</v>
      </c>
      <c r="Z113">
        <f t="shared" ca="1" si="53"/>
        <v>672</v>
      </c>
      <c r="AA113" s="3">
        <f t="shared" ca="1" si="54"/>
        <v>30938.208000000002</v>
      </c>
      <c r="AC113">
        <f ca="1">CalcoliPAC!AN113</f>
        <v>35.417200000000001</v>
      </c>
      <c r="AD113" s="5">
        <v>0</v>
      </c>
      <c r="AE113">
        <v>0</v>
      </c>
      <c r="AF113">
        <f t="shared" ca="1" si="55"/>
        <v>707</v>
      </c>
      <c r="AG113" s="3">
        <f t="shared" ca="1" si="56"/>
        <v>25032.395500000002</v>
      </c>
      <c r="AJ113" s="3">
        <f t="shared" ca="1" si="39"/>
        <v>0</v>
      </c>
      <c r="AK113" s="5">
        <f t="shared" ca="1" si="57"/>
        <v>102637.21835483228</v>
      </c>
      <c r="AL113" s="5">
        <f t="shared" ca="1" si="40"/>
        <v>143933.82934178907</v>
      </c>
      <c r="AM113" s="5">
        <f t="shared" ca="1" si="58"/>
        <v>41296.610986956788</v>
      </c>
      <c r="AQ113" s="5">
        <f t="shared" ca="1" si="41"/>
        <v>0</v>
      </c>
      <c r="AR113" s="19">
        <f t="shared" ca="1" si="31"/>
        <v>42430</v>
      </c>
      <c r="AT113">
        <f t="shared" ca="1" si="32"/>
        <v>0</v>
      </c>
      <c r="AU113">
        <f t="shared" ca="1" si="33"/>
        <v>0</v>
      </c>
      <c r="AV113">
        <f t="shared" ca="1" si="34"/>
        <v>0</v>
      </c>
      <c r="AW113">
        <f t="shared" ca="1" si="35"/>
        <v>0</v>
      </c>
      <c r="AX113">
        <f t="shared" ca="1" si="36"/>
        <v>0</v>
      </c>
      <c r="AZ113">
        <f t="shared" ca="1" si="59"/>
        <v>5</v>
      </c>
      <c r="BA113">
        <f t="shared" ca="1" si="59"/>
        <v>5</v>
      </c>
      <c r="BB113">
        <f t="shared" ca="1" si="59"/>
        <v>5</v>
      </c>
      <c r="BC113">
        <f t="shared" ca="1" si="59"/>
        <v>5</v>
      </c>
      <c r="BD113">
        <f t="shared" ca="1" si="59"/>
        <v>5</v>
      </c>
      <c r="BF113">
        <f t="shared" ca="1" si="42"/>
        <v>25</v>
      </c>
      <c r="BI113" s="45">
        <f t="shared" ca="1" si="38"/>
        <v>187.78164516772085</v>
      </c>
      <c r="BJ113" s="45">
        <f t="shared" ca="1" si="43"/>
        <v>144121.6109869568</v>
      </c>
      <c r="BK113" s="45">
        <f t="shared" ca="1" si="44"/>
        <v>1.6555445230769017E-2</v>
      </c>
      <c r="BL113" s="58">
        <f t="shared" ca="1" si="45"/>
        <v>-44121.610986956803</v>
      </c>
    </row>
    <row r="114" spans="1:64" x14ac:dyDescent="0.25">
      <c r="A114">
        <f t="shared" si="46"/>
        <v>111</v>
      </c>
      <c r="B114" t="str">
        <f ca="1">CalcoliPAC!C114</f>
        <v>01/04/2016</v>
      </c>
      <c r="C114" s="3"/>
      <c r="E114">
        <f ca="1">CalcoliPAC!F114</f>
        <v>104.66537724193699</v>
      </c>
      <c r="F114" s="5">
        <v>0</v>
      </c>
      <c r="G114">
        <v>0</v>
      </c>
      <c r="H114">
        <f t="shared" ca="1" si="47"/>
        <v>216</v>
      </c>
      <c r="I114" s="3">
        <f t="shared" ca="1" si="48"/>
        <v>23350.427946973872</v>
      </c>
      <c r="K114">
        <f ca="1">CalcoliPAC!P114</f>
        <v>168.98583733374701</v>
      </c>
      <c r="L114" s="5">
        <v>0</v>
      </c>
      <c r="M114">
        <v>0</v>
      </c>
      <c r="N114">
        <f t="shared" ca="1" si="49"/>
        <v>228</v>
      </c>
      <c r="O114" s="3">
        <f t="shared" ca="1" si="50"/>
        <v>38099.433608772655</v>
      </c>
      <c r="Q114">
        <f ca="1">CalcoliPAC!X114</f>
        <v>39.625898737719901</v>
      </c>
      <c r="R114" s="5">
        <v>0</v>
      </c>
      <c r="S114">
        <v>0</v>
      </c>
      <c r="T114">
        <f t="shared" ca="1" si="51"/>
        <v>677</v>
      </c>
      <c r="U114" s="3">
        <f t="shared" ca="1" si="52"/>
        <v>26907.93659474111</v>
      </c>
      <c r="W114">
        <f ca="1">CalcoliPAC!AF114</f>
        <v>46.039000000000001</v>
      </c>
      <c r="X114" s="5">
        <v>0</v>
      </c>
      <c r="Y114">
        <v>0</v>
      </c>
      <c r="Z114">
        <f t="shared" ca="1" si="53"/>
        <v>672</v>
      </c>
      <c r="AA114" s="3">
        <f t="shared" ca="1" si="54"/>
        <v>31694.2752</v>
      </c>
      <c r="AC114">
        <f ca="1">CalcoliPAC!AN114</f>
        <v>35.406500000000001</v>
      </c>
      <c r="AD114" s="5">
        <v>0</v>
      </c>
      <c r="AE114">
        <v>0</v>
      </c>
      <c r="AF114">
        <f t="shared" ca="1" si="55"/>
        <v>707</v>
      </c>
      <c r="AG114" s="3">
        <f t="shared" ca="1" si="56"/>
        <v>24073.562099999999</v>
      </c>
      <c r="AJ114" s="3">
        <f t="shared" ca="1" si="39"/>
        <v>0</v>
      </c>
      <c r="AK114" s="5">
        <f t="shared" ca="1" si="57"/>
        <v>102662.21835483228</v>
      </c>
      <c r="AL114" s="5">
        <f t="shared" ca="1" si="40"/>
        <v>144125.63545048764</v>
      </c>
      <c r="AM114" s="5">
        <f t="shared" ca="1" si="58"/>
        <v>41463.417095655357</v>
      </c>
      <c r="AQ114" s="5">
        <f t="shared" ca="1" si="41"/>
        <v>0</v>
      </c>
      <c r="AR114" s="19">
        <f t="shared" ca="1" si="31"/>
        <v>42461</v>
      </c>
      <c r="AT114">
        <f t="shared" ca="1" si="32"/>
        <v>0</v>
      </c>
      <c r="AU114">
        <f t="shared" ca="1" si="33"/>
        <v>0</v>
      </c>
      <c r="AV114">
        <f t="shared" ca="1" si="34"/>
        <v>0</v>
      </c>
      <c r="AW114">
        <f t="shared" ca="1" si="35"/>
        <v>0</v>
      </c>
      <c r="AX114">
        <f t="shared" ca="1" si="36"/>
        <v>0</v>
      </c>
      <c r="AZ114">
        <f t="shared" ca="1" si="59"/>
        <v>5</v>
      </c>
      <c r="BA114">
        <f t="shared" ca="1" si="59"/>
        <v>5</v>
      </c>
      <c r="BB114">
        <f t="shared" ca="1" si="59"/>
        <v>5</v>
      </c>
      <c r="BC114">
        <f t="shared" ca="1" si="59"/>
        <v>5</v>
      </c>
      <c r="BD114">
        <f t="shared" ca="1" si="59"/>
        <v>5</v>
      </c>
      <c r="BF114">
        <f t="shared" ca="1" si="42"/>
        <v>25</v>
      </c>
      <c r="BI114" s="45">
        <f t="shared" ca="1" si="38"/>
        <v>187.78164516772085</v>
      </c>
      <c r="BJ114" s="45">
        <f t="shared" ca="1" si="43"/>
        <v>144313.41709565534</v>
      </c>
      <c r="BK114" s="45">
        <f t="shared" ca="1" si="44"/>
        <v>1.3308629246164827E-3</v>
      </c>
      <c r="BL114" s="58">
        <f t="shared" ca="1" si="45"/>
        <v>-44313.417095655343</v>
      </c>
    </row>
    <row r="115" spans="1:64" x14ac:dyDescent="0.25">
      <c r="A115">
        <f t="shared" si="46"/>
        <v>112</v>
      </c>
      <c r="B115" t="str">
        <f ca="1">CalcoliPAC!C115</f>
        <v>29/04/2016</v>
      </c>
      <c r="C115" s="3"/>
      <c r="E115">
        <f ca="1">CalcoliPAC!F115</f>
        <v>108.10383308784201</v>
      </c>
      <c r="F115" s="5">
        <v>0</v>
      </c>
      <c r="G115">
        <v>0</v>
      </c>
      <c r="H115">
        <f t="shared" ca="1" si="47"/>
        <v>216</v>
      </c>
      <c r="I115" s="3">
        <f t="shared" ca="1" si="48"/>
        <v>23679.357823940689</v>
      </c>
      <c r="K115">
        <f ca="1">CalcoliPAC!P115</f>
        <v>167.10277898584499</v>
      </c>
      <c r="L115" s="5">
        <v>0</v>
      </c>
      <c r="M115">
        <v>0</v>
      </c>
      <c r="N115">
        <f t="shared" ca="1" si="49"/>
        <v>228</v>
      </c>
      <c r="O115" s="3">
        <f t="shared" ca="1" si="50"/>
        <v>39812.146207717698</v>
      </c>
      <c r="Q115">
        <f ca="1">CalcoliPAC!X115</f>
        <v>39.745844305378299</v>
      </c>
      <c r="R115" s="5">
        <v>0</v>
      </c>
      <c r="S115">
        <v>0</v>
      </c>
      <c r="T115">
        <f t="shared" ca="1" si="51"/>
        <v>677</v>
      </c>
      <c r="U115" s="3">
        <f t="shared" ca="1" si="52"/>
        <v>26386.595445315768</v>
      </c>
      <c r="W115">
        <f ca="1">CalcoliPAC!AF115</f>
        <v>47.164099999999998</v>
      </c>
      <c r="X115" s="5">
        <v>0</v>
      </c>
      <c r="Y115">
        <v>0</v>
      </c>
      <c r="Z115">
        <f t="shared" ca="1" si="53"/>
        <v>672</v>
      </c>
      <c r="AA115" s="3">
        <f t="shared" ca="1" si="54"/>
        <v>32523.254400000002</v>
      </c>
      <c r="AC115">
        <f ca="1">CalcoliPAC!AN115</f>
        <v>34.0503</v>
      </c>
      <c r="AD115" s="5">
        <v>0</v>
      </c>
      <c r="AE115">
        <v>0</v>
      </c>
      <c r="AF115">
        <f t="shared" ca="1" si="55"/>
        <v>707</v>
      </c>
      <c r="AG115" s="3">
        <f t="shared" ca="1" si="56"/>
        <v>25022.780299999999</v>
      </c>
      <c r="AJ115" s="3">
        <f t="shared" ca="1" si="39"/>
        <v>0</v>
      </c>
      <c r="AK115" s="5">
        <f t="shared" ca="1" si="57"/>
        <v>102687.21835483228</v>
      </c>
      <c r="AL115" s="5">
        <f t="shared" ca="1" si="40"/>
        <v>147424.13417697416</v>
      </c>
      <c r="AM115" s="5">
        <f t="shared" ca="1" si="58"/>
        <v>44736.915822141877</v>
      </c>
      <c r="AQ115" s="5">
        <f t="shared" ca="1" si="41"/>
        <v>0</v>
      </c>
      <c r="AR115" s="19">
        <f t="shared" ca="1" si="31"/>
        <v>42489</v>
      </c>
      <c r="AT115">
        <f t="shared" ca="1" si="32"/>
        <v>0</v>
      </c>
      <c r="AU115">
        <f t="shared" ca="1" si="33"/>
        <v>0</v>
      </c>
      <c r="AV115">
        <f t="shared" ca="1" si="34"/>
        <v>0</v>
      </c>
      <c r="AW115">
        <f t="shared" ca="1" si="35"/>
        <v>0</v>
      </c>
      <c r="AX115">
        <f t="shared" ca="1" si="36"/>
        <v>0</v>
      </c>
      <c r="AZ115">
        <f t="shared" ca="1" si="59"/>
        <v>5</v>
      </c>
      <c r="BA115">
        <f t="shared" ca="1" si="59"/>
        <v>5</v>
      </c>
      <c r="BB115">
        <f t="shared" ca="1" si="59"/>
        <v>5</v>
      </c>
      <c r="BC115">
        <f t="shared" ca="1" si="59"/>
        <v>5</v>
      </c>
      <c r="BD115">
        <f t="shared" ca="1" si="59"/>
        <v>5</v>
      </c>
      <c r="BF115">
        <f t="shared" ca="1" si="42"/>
        <v>25</v>
      </c>
      <c r="BI115" s="45">
        <f t="shared" ca="1" si="38"/>
        <v>187.78164516772085</v>
      </c>
      <c r="BJ115" s="45">
        <f t="shared" ca="1" si="43"/>
        <v>147611.91582214186</v>
      </c>
      <c r="BK115" s="45">
        <f t="shared" ca="1" si="44"/>
        <v>2.2856493823441015E-2</v>
      </c>
      <c r="BL115" s="58">
        <f t="shared" ca="1" si="45"/>
        <v>-47611.915822141862</v>
      </c>
    </row>
    <row r="116" spans="1:64" x14ac:dyDescent="0.25">
      <c r="A116">
        <f t="shared" si="46"/>
        <v>113</v>
      </c>
      <c r="B116" t="str">
        <f ca="1">CalcoliPAC!C116</f>
        <v>01/06/2016</v>
      </c>
      <c r="C116" s="3"/>
      <c r="E116">
        <f ca="1">CalcoliPAC!F116</f>
        <v>109.626656592318</v>
      </c>
      <c r="F116" s="5">
        <v>0</v>
      </c>
      <c r="G116">
        <v>0</v>
      </c>
      <c r="H116">
        <f t="shared" ca="1" si="47"/>
        <v>216</v>
      </c>
      <c r="I116" s="3">
        <f t="shared" ca="1" si="48"/>
        <v>23055.008785347891</v>
      </c>
      <c r="K116">
        <f ca="1">CalcoliPAC!P116</f>
        <v>174.61467634963901</v>
      </c>
      <c r="L116" s="5">
        <v>0</v>
      </c>
      <c r="M116">
        <v>0</v>
      </c>
      <c r="N116">
        <f t="shared" ca="1" si="49"/>
        <v>228</v>
      </c>
      <c r="O116" s="3">
        <f t="shared" ca="1" si="50"/>
        <v>40082.322384621213</v>
      </c>
      <c r="Q116">
        <f ca="1">CalcoliPAC!X116</f>
        <v>38.975768752312803</v>
      </c>
      <c r="R116" s="5">
        <v>0</v>
      </c>
      <c r="S116">
        <v>0</v>
      </c>
      <c r="T116">
        <f t="shared" ca="1" si="51"/>
        <v>677</v>
      </c>
      <c r="U116" s="3">
        <f t="shared" ca="1" si="52"/>
        <v>27313.791389279992</v>
      </c>
      <c r="W116">
        <f ca="1">CalcoliPAC!AF116</f>
        <v>48.3977</v>
      </c>
      <c r="X116" s="5">
        <v>0</v>
      </c>
      <c r="Y116">
        <v>0</v>
      </c>
      <c r="Z116">
        <f t="shared" ca="1" si="53"/>
        <v>672</v>
      </c>
      <c r="AA116" s="3">
        <f t="shared" ca="1" si="54"/>
        <v>31105.871999999999</v>
      </c>
      <c r="AC116">
        <f ca="1">CalcoliPAC!AN116</f>
        <v>35.392899999999997</v>
      </c>
      <c r="AD116" s="5">
        <v>0</v>
      </c>
      <c r="AE116">
        <v>0</v>
      </c>
      <c r="AF116">
        <f t="shared" ca="1" si="55"/>
        <v>707</v>
      </c>
      <c r="AG116" s="3">
        <f t="shared" ca="1" si="56"/>
        <v>24409.952699999998</v>
      </c>
      <c r="AJ116" s="3">
        <f t="shared" ca="1" si="39"/>
        <v>0</v>
      </c>
      <c r="AK116" s="5">
        <f t="shared" ca="1" si="57"/>
        <v>102712.21835483228</v>
      </c>
      <c r="AL116" s="5">
        <f t="shared" ca="1" si="40"/>
        <v>145966.94725924911</v>
      </c>
      <c r="AM116" s="5">
        <f t="shared" ca="1" si="58"/>
        <v>43254.728904416828</v>
      </c>
      <c r="AQ116" s="5">
        <f t="shared" ca="1" si="41"/>
        <v>0</v>
      </c>
      <c r="AR116" s="19">
        <f t="shared" ca="1" si="31"/>
        <v>42522</v>
      </c>
      <c r="AT116">
        <f t="shared" ca="1" si="32"/>
        <v>0</v>
      </c>
      <c r="AU116">
        <f t="shared" ca="1" si="33"/>
        <v>0</v>
      </c>
      <c r="AV116">
        <f t="shared" ca="1" si="34"/>
        <v>0</v>
      </c>
      <c r="AW116">
        <f t="shared" ca="1" si="35"/>
        <v>0</v>
      </c>
      <c r="AX116">
        <f t="shared" ca="1" si="36"/>
        <v>0</v>
      </c>
      <c r="AZ116">
        <f t="shared" ca="1" si="59"/>
        <v>5</v>
      </c>
      <c r="BA116">
        <f t="shared" ca="1" si="59"/>
        <v>5</v>
      </c>
      <c r="BB116">
        <f t="shared" ca="1" si="59"/>
        <v>5</v>
      </c>
      <c r="BC116">
        <f t="shared" ca="1" si="59"/>
        <v>5</v>
      </c>
      <c r="BD116">
        <f t="shared" ca="1" si="59"/>
        <v>5</v>
      </c>
      <c r="BF116">
        <f t="shared" ca="1" si="42"/>
        <v>25</v>
      </c>
      <c r="BI116" s="45">
        <f t="shared" ca="1" si="38"/>
        <v>187.78164516772085</v>
      </c>
      <c r="BJ116" s="45">
        <f t="shared" ca="1" si="43"/>
        <v>146154.72890441684</v>
      </c>
      <c r="BK116" s="45">
        <f t="shared" ca="1" si="44"/>
        <v>-9.8717431422052915E-3</v>
      </c>
      <c r="BL116" s="58">
        <f t="shared" ca="1" si="45"/>
        <v>-46154.728904416843</v>
      </c>
    </row>
    <row r="117" spans="1:64" x14ac:dyDescent="0.25">
      <c r="A117">
        <f t="shared" si="46"/>
        <v>114</v>
      </c>
      <c r="B117" t="str">
        <f ca="1">CalcoliPAC!C117</f>
        <v>01/07/2016</v>
      </c>
      <c r="C117" s="3"/>
      <c r="E117">
        <f ca="1">CalcoliPAC!F117</f>
        <v>106.73615178401801</v>
      </c>
      <c r="F117" s="5">
        <v>0</v>
      </c>
      <c r="G117">
        <v>0</v>
      </c>
      <c r="H117">
        <f t="shared" ca="1" si="47"/>
        <v>216</v>
      </c>
      <c r="I117" s="3">
        <f t="shared" ca="1" si="48"/>
        <v>23551.721369753253</v>
      </c>
      <c r="K117">
        <f ca="1">CalcoliPAC!P117</f>
        <v>175.79965958167199</v>
      </c>
      <c r="L117" s="5">
        <v>0</v>
      </c>
      <c r="M117">
        <v>0</v>
      </c>
      <c r="N117">
        <f t="shared" ca="1" si="49"/>
        <v>228</v>
      </c>
      <c r="O117" s="3">
        <f t="shared" ca="1" si="50"/>
        <v>41313.036077654644</v>
      </c>
      <c r="Q117">
        <f ca="1">CalcoliPAC!X117</f>
        <v>40.345334400709</v>
      </c>
      <c r="R117" s="5">
        <v>0</v>
      </c>
      <c r="S117">
        <v>0</v>
      </c>
      <c r="T117">
        <f t="shared" ca="1" si="51"/>
        <v>677</v>
      </c>
      <c r="U117" s="3">
        <f t="shared" ca="1" si="52"/>
        <v>28889.980667355372</v>
      </c>
      <c r="W117">
        <f ca="1">CalcoliPAC!AF117</f>
        <v>46.288499999999999</v>
      </c>
      <c r="X117" s="5">
        <v>0</v>
      </c>
      <c r="Y117">
        <v>0</v>
      </c>
      <c r="Z117">
        <f t="shared" ca="1" si="53"/>
        <v>672</v>
      </c>
      <c r="AA117" s="3">
        <f t="shared" ca="1" si="54"/>
        <v>32496.844800000003</v>
      </c>
      <c r="AC117">
        <f ca="1">CalcoliPAC!AN117</f>
        <v>34.5261</v>
      </c>
      <c r="AD117" s="5">
        <v>0</v>
      </c>
      <c r="AE117">
        <v>0</v>
      </c>
      <c r="AF117">
        <f t="shared" ca="1" si="55"/>
        <v>707</v>
      </c>
      <c r="AG117" s="3">
        <f t="shared" ca="1" si="56"/>
        <v>27261.920000000002</v>
      </c>
      <c r="AJ117" s="3">
        <f t="shared" ca="1" si="39"/>
        <v>0</v>
      </c>
      <c r="AK117" s="5">
        <f t="shared" ca="1" si="57"/>
        <v>102737.21835483228</v>
      </c>
      <c r="AL117" s="5">
        <f t="shared" ca="1" si="40"/>
        <v>153513.50291476326</v>
      </c>
      <c r="AM117" s="5">
        <f t="shared" ca="1" si="58"/>
        <v>50776.28455993098</v>
      </c>
      <c r="AQ117" s="5">
        <f t="shared" ca="1" si="41"/>
        <v>0</v>
      </c>
      <c r="AR117" s="19">
        <f t="shared" ca="1" si="31"/>
        <v>42552</v>
      </c>
      <c r="AT117">
        <f t="shared" ca="1" si="32"/>
        <v>0</v>
      </c>
      <c r="AU117">
        <f t="shared" ca="1" si="33"/>
        <v>0</v>
      </c>
      <c r="AV117">
        <f t="shared" ca="1" si="34"/>
        <v>0</v>
      </c>
      <c r="AW117">
        <f t="shared" ca="1" si="35"/>
        <v>0</v>
      </c>
      <c r="AX117">
        <f t="shared" ca="1" si="36"/>
        <v>0</v>
      </c>
      <c r="AZ117">
        <f t="shared" ca="1" si="59"/>
        <v>5</v>
      </c>
      <c r="BA117">
        <f t="shared" ca="1" si="59"/>
        <v>5</v>
      </c>
      <c r="BB117">
        <f t="shared" ca="1" si="59"/>
        <v>5</v>
      </c>
      <c r="BC117">
        <f t="shared" ca="1" si="59"/>
        <v>5</v>
      </c>
      <c r="BD117">
        <f t="shared" ca="1" si="59"/>
        <v>5</v>
      </c>
      <c r="BF117">
        <f t="shared" ca="1" si="42"/>
        <v>25</v>
      </c>
      <c r="BI117" s="45">
        <f t="shared" ca="1" si="38"/>
        <v>187.78164516772085</v>
      </c>
      <c r="BJ117" s="45">
        <f t="shared" ca="1" si="43"/>
        <v>153701.28455993097</v>
      </c>
      <c r="BK117" s="45">
        <f t="shared" ca="1" si="44"/>
        <v>5.1634016306441044E-2</v>
      </c>
      <c r="BL117" s="58">
        <f t="shared" ca="1" si="45"/>
        <v>-53701.284559930966</v>
      </c>
    </row>
    <row r="118" spans="1:64" x14ac:dyDescent="0.25">
      <c r="A118">
        <f t="shared" si="46"/>
        <v>115</v>
      </c>
      <c r="B118" t="str">
        <f ca="1">CalcoliPAC!C118</f>
        <v>01/08/2016</v>
      </c>
      <c r="C118" s="3"/>
      <c r="E118">
        <f ca="1">CalcoliPAC!F118</f>
        <v>109.03574708219099</v>
      </c>
      <c r="F118" s="5">
        <v>0</v>
      </c>
      <c r="G118">
        <v>0</v>
      </c>
      <c r="H118">
        <f t="shared" ca="1" si="47"/>
        <v>216</v>
      </c>
      <c r="I118" s="3">
        <f t="shared" ca="1" si="48"/>
        <v>23851.244553396118</v>
      </c>
      <c r="K118">
        <f ca="1">CalcoliPAC!P118</f>
        <v>181.19752665638001</v>
      </c>
      <c r="L118" s="5">
        <v>0</v>
      </c>
      <c r="M118">
        <v>0</v>
      </c>
      <c r="N118">
        <f t="shared" ca="1" si="49"/>
        <v>228</v>
      </c>
      <c r="O118" s="3">
        <f t="shared" ca="1" si="50"/>
        <v>41339.002815895547</v>
      </c>
      <c r="Q118">
        <f ca="1">CalcoliPAC!X118</f>
        <v>42.673531266403799</v>
      </c>
      <c r="R118" s="5">
        <v>0</v>
      </c>
      <c r="S118">
        <v>0</v>
      </c>
      <c r="T118">
        <f t="shared" ca="1" si="51"/>
        <v>677</v>
      </c>
      <c r="U118" s="3">
        <f t="shared" ca="1" si="52"/>
        <v>29404.36911947095</v>
      </c>
      <c r="W118">
        <f ca="1">CalcoliPAC!AF118</f>
        <v>48.358400000000003</v>
      </c>
      <c r="X118" s="5">
        <v>0</v>
      </c>
      <c r="Y118">
        <v>0</v>
      </c>
      <c r="Z118">
        <f t="shared" ca="1" si="53"/>
        <v>672</v>
      </c>
      <c r="AA118" s="3">
        <f t="shared" ca="1" si="54"/>
        <v>33621.907200000001</v>
      </c>
      <c r="AC118">
        <f ca="1">CalcoliPAC!AN118</f>
        <v>38.56</v>
      </c>
      <c r="AD118" s="5">
        <v>0</v>
      </c>
      <c r="AE118">
        <v>0</v>
      </c>
      <c r="AF118">
        <f t="shared" ca="1" si="55"/>
        <v>707</v>
      </c>
      <c r="AG118" s="3">
        <f t="shared" ca="1" si="56"/>
        <v>27449.8406</v>
      </c>
      <c r="AJ118" s="3">
        <f t="shared" ca="1" si="39"/>
        <v>0</v>
      </c>
      <c r="AK118" s="5">
        <f t="shared" ca="1" si="57"/>
        <v>102762.21835483228</v>
      </c>
      <c r="AL118" s="5">
        <f t="shared" ca="1" si="40"/>
        <v>155666.36428876262</v>
      </c>
      <c r="AM118" s="5">
        <f t="shared" ca="1" si="58"/>
        <v>52904.14593393034</v>
      </c>
      <c r="AQ118" s="5">
        <f t="shared" ca="1" si="41"/>
        <v>0</v>
      </c>
      <c r="AR118" s="19">
        <f t="shared" ca="1" si="31"/>
        <v>42583</v>
      </c>
      <c r="AT118">
        <f t="shared" ca="1" si="32"/>
        <v>0</v>
      </c>
      <c r="AU118">
        <f t="shared" ca="1" si="33"/>
        <v>0</v>
      </c>
      <c r="AV118">
        <f t="shared" ca="1" si="34"/>
        <v>0</v>
      </c>
      <c r="AW118">
        <f t="shared" ca="1" si="35"/>
        <v>0</v>
      </c>
      <c r="AX118">
        <f t="shared" ca="1" si="36"/>
        <v>0</v>
      </c>
      <c r="AZ118">
        <f t="shared" ca="1" si="59"/>
        <v>5</v>
      </c>
      <c r="BA118">
        <f t="shared" ca="1" si="59"/>
        <v>5</v>
      </c>
      <c r="BB118">
        <f t="shared" ca="1" si="59"/>
        <v>5</v>
      </c>
      <c r="BC118">
        <f t="shared" ca="1" si="59"/>
        <v>5</v>
      </c>
      <c r="BD118">
        <f t="shared" ca="1" si="59"/>
        <v>5</v>
      </c>
      <c r="BF118">
        <f t="shared" ca="1" si="42"/>
        <v>25</v>
      </c>
      <c r="BI118" s="45">
        <f t="shared" ca="1" si="38"/>
        <v>187.78164516772085</v>
      </c>
      <c r="BJ118" s="45">
        <f t="shared" ca="1" si="43"/>
        <v>155854.14593393035</v>
      </c>
      <c r="BK118" s="45">
        <f t="shared" ca="1" si="44"/>
        <v>1.4006788428368333E-2</v>
      </c>
      <c r="BL118" s="58">
        <f t="shared" ca="1" si="45"/>
        <v>-55854.145933930355</v>
      </c>
    </row>
    <row r="119" spans="1:64" x14ac:dyDescent="0.25">
      <c r="A119">
        <f t="shared" si="46"/>
        <v>116</v>
      </c>
      <c r="B119" t="str">
        <f ca="1">CalcoliPAC!C119</f>
        <v>01/09/2016</v>
      </c>
      <c r="C119" s="3"/>
      <c r="E119">
        <f ca="1">CalcoliPAC!F119</f>
        <v>110.422428487945</v>
      </c>
      <c r="F119" s="5">
        <v>0</v>
      </c>
      <c r="G119">
        <v>0</v>
      </c>
      <c r="H119">
        <f t="shared" ca="1" si="47"/>
        <v>216</v>
      </c>
      <c r="I119" s="3">
        <f t="shared" ca="1" si="48"/>
        <v>23846.418231781536</v>
      </c>
      <c r="K119">
        <f ca="1">CalcoliPAC!P119</f>
        <v>181.31141585919099</v>
      </c>
      <c r="L119" s="5">
        <v>0</v>
      </c>
      <c r="M119">
        <v>0</v>
      </c>
      <c r="N119">
        <f t="shared" ca="1" si="49"/>
        <v>228</v>
      </c>
      <c r="O119" s="3">
        <f t="shared" ca="1" si="50"/>
        <v>41203.566711988569</v>
      </c>
      <c r="Q119">
        <f ca="1">CalcoliPAC!X119</f>
        <v>43.433336956382497</v>
      </c>
      <c r="R119" s="5">
        <v>0</v>
      </c>
      <c r="S119">
        <v>0</v>
      </c>
      <c r="T119">
        <f t="shared" ca="1" si="51"/>
        <v>677</v>
      </c>
      <c r="U119" s="3">
        <f t="shared" ca="1" si="52"/>
        <v>29994.082027451743</v>
      </c>
      <c r="W119">
        <f ca="1">CalcoliPAC!AF119</f>
        <v>50.032600000000002</v>
      </c>
      <c r="X119" s="5">
        <v>0</v>
      </c>
      <c r="Y119">
        <v>0</v>
      </c>
      <c r="Z119">
        <f t="shared" ca="1" si="53"/>
        <v>672</v>
      </c>
      <c r="AA119" s="3">
        <f t="shared" ca="1" si="54"/>
        <v>33474.336000000003</v>
      </c>
      <c r="AC119">
        <f ca="1">CalcoliPAC!AN119</f>
        <v>38.825800000000001</v>
      </c>
      <c r="AD119" s="5">
        <v>0</v>
      </c>
      <c r="AE119">
        <v>0</v>
      </c>
      <c r="AF119">
        <f t="shared" ca="1" si="55"/>
        <v>707</v>
      </c>
      <c r="AG119" s="3">
        <f t="shared" ca="1" si="56"/>
        <v>28051.497599999999</v>
      </c>
      <c r="AJ119" s="3">
        <f t="shared" ca="1" si="39"/>
        <v>0</v>
      </c>
      <c r="AK119" s="5">
        <f t="shared" ca="1" si="57"/>
        <v>102787.21835483228</v>
      </c>
      <c r="AL119" s="5">
        <f t="shared" ca="1" si="40"/>
        <v>156569.90057122186</v>
      </c>
      <c r="AM119" s="5">
        <f t="shared" ca="1" si="58"/>
        <v>53782.682216389585</v>
      </c>
      <c r="AQ119" s="5">
        <f t="shared" ca="1" si="41"/>
        <v>0</v>
      </c>
      <c r="AR119" s="19">
        <f t="shared" ca="1" si="31"/>
        <v>42614</v>
      </c>
      <c r="AT119">
        <f t="shared" ca="1" si="32"/>
        <v>0</v>
      </c>
      <c r="AU119">
        <f t="shared" ca="1" si="33"/>
        <v>0</v>
      </c>
      <c r="AV119">
        <f t="shared" ca="1" si="34"/>
        <v>0</v>
      </c>
      <c r="AW119">
        <f t="shared" ca="1" si="35"/>
        <v>0</v>
      </c>
      <c r="AX119">
        <f t="shared" ca="1" si="36"/>
        <v>0</v>
      </c>
      <c r="AZ119">
        <f t="shared" ca="1" si="59"/>
        <v>5</v>
      </c>
      <c r="BA119">
        <f t="shared" ca="1" si="59"/>
        <v>5</v>
      </c>
      <c r="BB119">
        <f t="shared" ca="1" si="59"/>
        <v>5</v>
      </c>
      <c r="BC119">
        <f t="shared" ca="1" si="59"/>
        <v>5</v>
      </c>
      <c r="BD119">
        <f t="shared" ca="1" si="59"/>
        <v>5</v>
      </c>
      <c r="BF119">
        <f t="shared" ca="1" si="42"/>
        <v>25</v>
      </c>
      <c r="BI119" s="45">
        <f t="shared" ca="1" si="38"/>
        <v>187.78164516772085</v>
      </c>
      <c r="BJ119" s="45">
        <f t="shared" ca="1" si="43"/>
        <v>156757.68221638957</v>
      </c>
      <c r="BK119" s="45">
        <f t="shared" ca="1" si="44"/>
        <v>5.7973195197658089E-3</v>
      </c>
      <c r="BL119" s="58">
        <f t="shared" ca="1" si="45"/>
        <v>-56757.68221638957</v>
      </c>
    </row>
    <row r="120" spans="1:64" x14ac:dyDescent="0.25">
      <c r="A120">
        <f t="shared" si="46"/>
        <v>117</v>
      </c>
      <c r="B120" t="str">
        <f ca="1">CalcoliPAC!C120</f>
        <v>30/09/2016</v>
      </c>
      <c r="C120" s="3"/>
      <c r="E120">
        <f ca="1">CalcoliPAC!F120</f>
        <v>110.400084406396</v>
      </c>
      <c r="F120" s="5">
        <v>0</v>
      </c>
      <c r="G120">
        <v>0</v>
      </c>
      <c r="H120">
        <f t="shared" ca="1" si="47"/>
        <v>216</v>
      </c>
      <c r="I120" s="3">
        <f t="shared" ca="1" si="48"/>
        <v>23402.875114789633</v>
      </c>
      <c r="K120">
        <f ca="1">CalcoliPAC!P120</f>
        <v>180.717397859599</v>
      </c>
      <c r="L120" s="5">
        <v>0</v>
      </c>
      <c r="M120">
        <v>0</v>
      </c>
      <c r="N120">
        <f t="shared" ca="1" si="49"/>
        <v>228</v>
      </c>
      <c r="O120" s="3">
        <f t="shared" ca="1" si="50"/>
        <v>40852.215401064685</v>
      </c>
      <c r="Q120">
        <f ca="1">CalcoliPAC!X120</f>
        <v>44.304404767284701</v>
      </c>
      <c r="R120" s="5">
        <v>0</v>
      </c>
      <c r="S120">
        <v>0</v>
      </c>
      <c r="T120">
        <f t="shared" ca="1" si="51"/>
        <v>677</v>
      </c>
      <c r="U120" s="3">
        <f t="shared" ca="1" si="52"/>
        <v>29601.368180470476</v>
      </c>
      <c r="W120">
        <f ca="1">CalcoliPAC!AF120</f>
        <v>49.813000000000002</v>
      </c>
      <c r="X120" s="5">
        <v>0</v>
      </c>
      <c r="Y120">
        <v>0</v>
      </c>
      <c r="Z120">
        <f t="shared" ca="1" si="53"/>
        <v>672</v>
      </c>
      <c r="AA120" s="3">
        <f t="shared" ca="1" si="54"/>
        <v>32343.830399999999</v>
      </c>
      <c r="AC120">
        <f ca="1">CalcoliPAC!AN120</f>
        <v>39.6768</v>
      </c>
      <c r="AD120" s="5">
        <v>0</v>
      </c>
      <c r="AE120">
        <v>0</v>
      </c>
      <c r="AF120">
        <f t="shared" ca="1" si="55"/>
        <v>707</v>
      </c>
      <c r="AG120" s="3">
        <f t="shared" ca="1" si="56"/>
        <v>25708.075400000002</v>
      </c>
      <c r="AJ120" s="3">
        <f t="shared" ca="1" si="39"/>
        <v>0</v>
      </c>
      <c r="AK120" s="5">
        <f t="shared" ca="1" si="57"/>
        <v>102812.21835483228</v>
      </c>
      <c r="AL120" s="5">
        <f t="shared" ca="1" si="40"/>
        <v>151908.36449632479</v>
      </c>
      <c r="AM120" s="5">
        <f t="shared" ca="1" si="58"/>
        <v>49096.146141492514</v>
      </c>
      <c r="AQ120" s="5">
        <f t="shared" ca="1" si="41"/>
        <v>0</v>
      </c>
      <c r="AR120" s="19">
        <f t="shared" ca="1" si="31"/>
        <v>42643</v>
      </c>
      <c r="AT120">
        <f t="shared" ca="1" si="32"/>
        <v>0</v>
      </c>
      <c r="AU120">
        <f t="shared" ca="1" si="33"/>
        <v>0</v>
      </c>
      <c r="AV120">
        <f t="shared" ca="1" si="34"/>
        <v>0</v>
      </c>
      <c r="AW120">
        <f t="shared" ca="1" si="35"/>
        <v>0</v>
      </c>
      <c r="AX120">
        <f t="shared" ca="1" si="36"/>
        <v>0</v>
      </c>
      <c r="AZ120">
        <f t="shared" ca="1" si="59"/>
        <v>5</v>
      </c>
      <c r="BA120">
        <f t="shared" ca="1" si="59"/>
        <v>5</v>
      </c>
      <c r="BB120">
        <f t="shared" ca="1" si="59"/>
        <v>5</v>
      </c>
      <c r="BC120">
        <f t="shared" ca="1" si="59"/>
        <v>5</v>
      </c>
      <c r="BD120">
        <f t="shared" ca="1" si="59"/>
        <v>5</v>
      </c>
      <c r="BF120">
        <f t="shared" ca="1" si="42"/>
        <v>25</v>
      </c>
      <c r="BI120" s="45">
        <f t="shared" ca="1" si="38"/>
        <v>187.78164516772085</v>
      </c>
      <c r="BJ120" s="45">
        <f t="shared" ca="1" si="43"/>
        <v>152096.14614149253</v>
      </c>
      <c r="BK120" s="45">
        <f t="shared" ca="1" si="44"/>
        <v>-2.9737209743010973E-2</v>
      </c>
      <c r="BL120" s="58">
        <f t="shared" ca="1" si="45"/>
        <v>-52096.146141492529</v>
      </c>
    </row>
    <row r="121" spans="1:64" x14ac:dyDescent="0.25">
      <c r="A121">
        <f t="shared" si="46"/>
        <v>118</v>
      </c>
      <c r="B121" t="str">
        <f ca="1">CalcoliPAC!C121</f>
        <v>01/11/2016</v>
      </c>
      <c r="C121" s="3"/>
      <c r="E121">
        <f ca="1">CalcoliPAC!F121</f>
        <v>108.346644049952</v>
      </c>
      <c r="F121" s="5">
        <v>0</v>
      </c>
      <c r="G121">
        <v>0</v>
      </c>
      <c r="H121">
        <f t="shared" ca="1" si="47"/>
        <v>216</v>
      </c>
      <c r="I121" s="3">
        <f t="shared" ca="1" si="48"/>
        <v>23838.284215612512</v>
      </c>
      <c r="K121">
        <f ca="1">CalcoliPAC!P121</f>
        <v>179.17638333800301</v>
      </c>
      <c r="L121" s="5">
        <v>0</v>
      </c>
      <c r="M121">
        <v>0</v>
      </c>
      <c r="N121">
        <f t="shared" ca="1" si="49"/>
        <v>228</v>
      </c>
      <c r="O121" s="3">
        <f t="shared" ca="1" si="50"/>
        <v>44150.924893107484</v>
      </c>
      <c r="Q121">
        <f ca="1">CalcoliPAC!X121</f>
        <v>43.724325229646197</v>
      </c>
      <c r="R121" s="5">
        <v>0</v>
      </c>
      <c r="S121">
        <v>0</v>
      </c>
      <c r="T121">
        <f t="shared" ca="1" si="51"/>
        <v>677</v>
      </c>
      <c r="U121" s="3">
        <f t="shared" ca="1" si="52"/>
        <v>28789.032315511082</v>
      </c>
      <c r="W121">
        <f ca="1">CalcoliPAC!AF121</f>
        <v>48.130699999999997</v>
      </c>
      <c r="X121" s="5">
        <v>0</v>
      </c>
      <c r="Y121">
        <v>0</v>
      </c>
      <c r="Z121">
        <f t="shared" ca="1" si="53"/>
        <v>672</v>
      </c>
      <c r="AA121" s="3">
        <f t="shared" ca="1" si="54"/>
        <v>33800.524799999999</v>
      </c>
      <c r="AC121">
        <f ca="1">CalcoliPAC!AN121</f>
        <v>36.362200000000001</v>
      </c>
      <c r="AD121" s="5">
        <v>0</v>
      </c>
      <c r="AE121">
        <v>0</v>
      </c>
      <c r="AF121">
        <f t="shared" ca="1" si="55"/>
        <v>707</v>
      </c>
      <c r="AG121" s="3">
        <f t="shared" ca="1" si="56"/>
        <v>25840.2137</v>
      </c>
      <c r="AJ121" s="3">
        <f t="shared" ca="1" si="39"/>
        <v>0</v>
      </c>
      <c r="AK121" s="5">
        <f t="shared" ca="1" si="57"/>
        <v>102837.21835483228</v>
      </c>
      <c r="AL121" s="5">
        <f t="shared" ca="1" si="40"/>
        <v>156418.97992423107</v>
      </c>
      <c r="AM121" s="5">
        <f t="shared" ca="1" si="58"/>
        <v>53581.76156939879</v>
      </c>
      <c r="AQ121" s="5">
        <f t="shared" ca="1" si="41"/>
        <v>0</v>
      </c>
      <c r="AR121" s="19">
        <f t="shared" ca="1" si="31"/>
        <v>42675</v>
      </c>
      <c r="AT121">
        <f t="shared" ca="1" si="32"/>
        <v>0</v>
      </c>
      <c r="AU121">
        <f t="shared" ca="1" si="33"/>
        <v>0</v>
      </c>
      <c r="AV121">
        <f t="shared" ca="1" si="34"/>
        <v>0</v>
      </c>
      <c r="AW121">
        <f t="shared" ca="1" si="35"/>
        <v>0</v>
      </c>
      <c r="AX121">
        <f t="shared" ca="1" si="36"/>
        <v>0</v>
      </c>
      <c r="AZ121">
        <f t="shared" ca="1" si="59"/>
        <v>5</v>
      </c>
      <c r="BA121">
        <f t="shared" ca="1" si="59"/>
        <v>5</v>
      </c>
      <c r="BB121">
        <f t="shared" ca="1" si="59"/>
        <v>5</v>
      </c>
      <c r="BC121">
        <f t="shared" ca="1" si="59"/>
        <v>5</v>
      </c>
      <c r="BD121">
        <f t="shared" ca="1" si="59"/>
        <v>5</v>
      </c>
      <c r="BF121">
        <f t="shared" ca="1" si="42"/>
        <v>25</v>
      </c>
      <c r="BI121" s="45">
        <f t="shared" ca="1" si="38"/>
        <v>187.78164516772085</v>
      </c>
      <c r="BJ121" s="45">
        <f t="shared" ca="1" si="43"/>
        <v>156606.7615693988</v>
      </c>
      <c r="BK121" s="45">
        <f t="shared" ca="1" si="44"/>
        <v>2.9656342664396762E-2</v>
      </c>
      <c r="BL121" s="58">
        <f t="shared" ca="1" si="45"/>
        <v>-56606.761569398805</v>
      </c>
    </row>
    <row r="122" spans="1:64" x14ac:dyDescent="0.25">
      <c r="A122">
        <f t="shared" si="46"/>
        <v>119</v>
      </c>
      <c r="B122" t="str">
        <f ca="1">CalcoliPAC!C122</f>
        <v>01/12/2016</v>
      </c>
      <c r="C122" s="3"/>
      <c r="E122">
        <f ca="1">CalcoliPAC!F122</f>
        <v>110.362426924132</v>
      </c>
      <c r="F122" s="5">
        <v>0</v>
      </c>
      <c r="G122">
        <v>0</v>
      </c>
      <c r="H122">
        <f t="shared" ca="1" si="47"/>
        <v>216</v>
      </c>
      <c r="I122" s="3">
        <f t="shared" ca="1" si="48"/>
        <v>25300.040698679255</v>
      </c>
      <c r="K122">
        <f ca="1">CalcoliPAC!P122</f>
        <v>193.64440742591</v>
      </c>
      <c r="L122" s="5">
        <v>0</v>
      </c>
      <c r="M122">
        <v>0</v>
      </c>
      <c r="N122">
        <f t="shared" ca="1" si="49"/>
        <v>228</v>
      </c>
      <c r="O122" s="3">
        <f t="shared" ca="1" si="50"/>
        <v>45428.08955013848</v>
      </c>
      <c r="Q122">
        <f ca="1">CalcoliPAC!X122</f>
        <v>42.524419963827299</v>
      </c>
      <c r="R122" s="5">
        <v>0</v>
      </c>
      <c r="S122">
        <v>0</v>
      </c>
      <c r="T122">
        <f t="shared" ca="1" si="51"/>
        <v>677</v>
      </c>
      <c r="U122" s="3">
        <f t="shared" ca="1" si="52"/>
        <v>28098.652806703685</v>
      </c>
      <c r="W122">
        <f ca="1">CalcoliPAC!AF122</f>
        <v>50.298400000000001</v>
      </c>
      <c r="X122" s="5">
        <v>0</v>
      </c>
      <c r="Y122">
        <v>0</v>
      </c>
      <c r="Z122">
        <f t="shared" ca="1" si="53"/>
        <v>672</v>
      </c>
      <c r="AA122" s="3">
        <f t="shared" ca="1" si="54"/>
        <v>35233.833599999998</v>
      </c>
      <c r="AC122">
        <f ca="1">CalcoliPAC!AN122</f>
        <v>36.549100000000003</v>
      </c>
      <c r="AD122" s="5">
        <v>0</v>
      </c>
      <c r="AE122">
        <v>0</v>
      </c>
      <c r="AF122">
        <f t="shared" ca="1" si="55"/>
        <v>707</v>
      </c>
      <c r="AG122" s="3">
        <f t="shared" ca="1" si="56"/>
        <v>28004.340700000001</v>
      </c>
      <c r="AJ122" s="3">
        <f t="shared" ca="1" si="39"/>
        <v>0</v>
      </c>
      <c r="AK122" s="5">
        <f t="shared" ca="1" si="57"/>
        <v>102862.21835483228</v>
      </c>
      <c r="AL122" s="5">
        <f t="shared" ca="1" si="40"/>
        <v>162064.95735552142</v>
      </c>
      <c r="AM122" s="5">
        <f t="shared" ca="1" si="58"/>
        <v>59202.739000689136</v>
      </c>
      <c r="AQ122" s="5">
        <f t="shared" ca="1" si="41"/>
        <v>0</v>
      </c>
      <c r="AR122" s="19">
        <f t="shared" ca="1" si="31"/>
        <v>42705</v>
      </c>
      <c r="AT122">
        <f t="shared" ca="1" si="32"/>
        <v>0</v>
      </c>
      <c r="AU122">
        <f t="shared" ca="1" si="33"/>
        <v>0</v>
      </c>
      <c r="AV122">
        <f t="shared" ca="1" si="34"/>
        <v>0</v>
      </c>
      <c r="AW122">
        <f t="shared" ca="1" si="35"/>
        <v>0</v>
      </c>
      <c r="AX122">
        <f t="shared" ca="1" si="36"/>
        <v>0</v>
      </c>
      <c r="AZ122">
        <f t="shared" ca="1" si="59"/>
        <v>5</v>
      </c>
      <c r="BA122">
        <f t="shared" ca="1" si="59"/>
        <v>5</v>
      </c>
      <c r="BB122">
        <f t="shared" ca="1" si="59"/>
        <v>5</v>
      </c>
      <c r="BC122">
        <f t="shared" ca="1" si="59"/>
        <v>5</v>
      </c>
      <c r="BD122">
        <f t="shared" ca="1" si="59"/>
        <v>5</v>
      </c>
      <c r="BF122">
        <f t="shared" ca="1" si="42"/>
        <v>25</v>
      </c>
      <c r="BI122" s="45">
        <f t="shared" ca="1" si="38"/>
        <v>187.78164516772085</v>
      </c>
      <c r="BJ122" s="45">
        <f t="shared" ca="1" si="43"/>
        <v>162252.73900068912</v>
      </c>
      <c r="BK122" s="45">
        <f t="shared" ca="1" si="44"/>
        <v>3.6051939103461716E-2</v>
      </c>
      <c r="BL122" s="58">
        <f t="shared" ca="1" si="45"/>
        <v>-62252.739000689122</v>
      </c>
    </row>
    <row r="123" spans="1:64" x14ac:dyDescent="0.25">
      <c r="A123">
        <f t="shared" si="46"/>
        <v>120</v>
      </c>
      <c r="B123" t="str">
        <f ca="1">CalcoliPAC!C123</f>
        <v>30/12/2016</v>
      </c>
      <c r="C123" s="3"/>
      <c r="E123">
        <f ca="1">CalcoliPAC!F123</f>
        <v>117.129818049441</v>
      </c>
      <c r="F123" s="5">
        <v>0</v>
      </c>
      <c r="G123">
        <v>0</v>
      </c>
      <c r="H123">
        <f t="shared" ca="1" si="47"/>
        <v>216</v>
      </c>
      <c r="I123" s="3">
        <f t="shared" ca="1" si="48"/>
        <v>25405.833145935601</v>
      </c>
      <c r="K123">
        <f ca="1">CalcoliPAC!P123</f>
        <v>199.24600679885299</v>
      </c>
      <c r="L123" s="5">
        <v>0</v>
      </c>
      <c r="M123">
        <v>0</v>
      </c>
      <c r="N123">
        <f t="shared" ca="1" si="49"/>
        <v>228</v>
      </c>
      <c r="O123" s="3">
        <f t="shared" ca="1" si="50"/>
        <v>45481.023733842041</v>
      </c>
      <c r="Q123">
        <f ca="1">CalcoliPAC!X123</f>
        <v>41.504657026150198</v>
      </c>
      <c r="R123" s="5">
        <v>0</v>
      </c>
      <c r="S123">
        <v>0</v>
      </c>
      <c r="T123">
        <f t="shared" ca="1" si="51"/>
        <v>677</v>
      </c>
      <c r="U123" s="3">
        <f ca="1">T123*Q124</f>
        <v>29939.491226815979</v>
      </c>
      <c r="W123">
        <f ca="1">CalcoliPAC!AF123</f>
        <v>52.4313</v>
      </c>
      <c r="X123" s="5">
        <v>0</v>
      </c>
      <c r="Y123">
        <v>0</v>
      </c>
      <c r="Z123">
        <f t="shared" ca="1" si="53"/>
        <v>672</v>
      </c>
      <c r="AA123" s="3">
        <f t="shared" ca="1" si="54"/>
        <v>36017.318400000004</v>
      </c>
      <c r="AC123">
        <f ca="1">CalcoliPAC!AN123</f>
        <v>39.610100000000003</v>
      </c>
      <c r="AD123" s="5">
        <v>0</v>
      </c>
      <c r="AE123">
        <v>0</v>
      </c>
      <c r="AF123">
        <f t="shared" ca="1" si="55"/>
        <v>707</v>
      </c>
      <c r="AG123" s="3">
        <f t="shared" ca="1" si="56"/>
        <v>28447.912499999999</v>
      </c>
      <c r="AJ123" s="3">
        <f t="shared" ca="1" si="39"/>
        <v>0</v>
      </c>
      <c r="AK123" s="5">
        <f t="shared" ca="1" si="57"/>
        <v>102887.21835483228</v>
      </c>
      <c r="AL123" s="5">
        <f t="shared" ca="1" si="40"/>
        <v>165291.57900659362</v>
      </c>
      <c r="AM123" s="5">
        <f t="shared" ca="1" si="58"/>
        <v>62404.360651761337</v>
      </c>
      <c r="AQ123" s="5">
        <f t="shared" ca="1" si="41"/>
        <v>0</v>
      </c>
      <c r="AR123" s="19">
        <f t="shared" ca="1" si="31"/>
        <v>42734</v>
      </c>
      <c r="AT123">
        <f t="shared" ca="1" si="32"/>
        <v>0</v>
      </c>
      <c r="AU123">
        <f t="shared" ca="1" si="33"/>
        <v>0</v>
      </c>
      <c r="AV123">
        <f t="shared" ca="1" si="34"/>
        <v>0</v>
      </c>
      <c r="AW123">
        <f t="shared" ca="1" si="35"/>
        <v>0</v>
      </c>
      <c r="AX123">
        <f t="shared" ca="1" si="36"/>
        <v>0</v>
      </c>
      <c r="AZ123">
        <f t="shared" ca="1" si="59"/>
        <v>5</v>
      </c>
      <c r="BA123">
        <f t="shared" ca="1" si="59"/>
        <v>5</v>
      </c>
      <c r="BB123">
        <f t="shared" ca="1" si="59"/>
        <v>5</v>
      </c>
      <c r="BC123">
        <f t="shared" ca="1" si="59"/>
        <v>5</v>
      </c>
      <c r="BD123">
        <f t="shared" ca="1" si="59"/>
        <v>5</v>
      </c>
      <c r="BF123">
        <f t="shared" ca="1" si="42"/>
        <v>25</v>
      </c>
      <c r="BI123" s="45">
        <f t="shared" ca="1" si="38"/>
        <v>187.78164516772085</v>
      </c>
      <c r="BJ123" s="45">
        <f t="shared" ca="1" si="43"/>
        <v>165479.36065176135</v>
      </c>
      <c r="BK123" s="45">
        <f t="shared" ca="1" si="44"/>
        <v>1.9886392494480543E-2</v>
      </c>
      <c r="BL123" s="58">
        <f t="shared" ca="1" si="45"/>
        <v>-65479.360651761352</v>
      </c>
    </row>
    <row r="124" spans="1:64" x14ac:dyDescent="0.25">
      <c r="A124">
        <f t="shared" si="46"/>
        <v>121</v>
      </c>
      <c r="B124" t="str">
        <f ca="1">CalcoliPAC!C124</f>
        <v>01/02/2017</v>
      </c>
      <c r="C124" s="3"/>
      <c r="E124">
        <f ca="1">CalcoliPAC!F124</f>
        <v>117.61959789785</v>
      </c>
      <c r="F124" s="5">
        <v>0</v>
      </c>
      <c r="G124">
        <v>0</v>
      </c>
      <c r="H124">
        <f t="shared" ca="1" si="47"/>
        <v>216</v>
      </c>
      <c r="I124" s="3">
        <f t="shared" ca="1" si="48"/>
        <v>26329.103165240136</v>
      </c>
      <c r="K124">
        <f ca="1">CalcoliPAC!P124</f>
        <v>199.47817427123701</v>
      </c>
      <c r="L124" s="5">
        <v>0</v>
      </c>
      <c r="M124">
        <v>0</v>
      </c>
      <c r="N124">
        <f t="shared" ca="1" si="49"/>
        <v>228</v>
      </c>
      <c r="O124" s="3">
        <f t="shared" ca="1" si="50"/>
        <v>48780.318808501055</v>
      </c>
      <c r="Q124">
        <f ca="1">CalcoliPAC!X124</f>
        <v>44.223768429565702</v>
      </c>
      <c r="R124" s="5">
        <v>0</v>
      </c>
      <c r="S124">
        <v>0</v>
      </c>
      <c r="T124">
        <f t="shared" ca="1" si="51"/>
        <v>677</v>
      </c>
      <c r="U124" s="3">
        <f ca="1">T124*Q125</f>
        <v>30806.050590315135</v>
      </c>
      <c r="W124">
        <f ca="1">CalcoliPAC!AF124</f>
        <v>53.597200000000001</v>
      </c>
      <c r="X124" s="5">
        <v>0</v>
      </c>
      <c r="Y124">
        <v>0</v>
      </c>
      <c r="Z124">
        <f t="shared" ca="1" si="53"/>
        <v>672</v>
      </c>
      <c r="AA124" s="3">
        <f t="shared" ca="1" si="54"/>
        <v>37390.214399999997</v>
      </c>
      <c r="AC124">
        <f ca="1">CalcoliPAC!AN124</f>
        <v>40.237499999999997</v>
      </c>
      <c r="AD124" s="5">
        <v>0</v>
      </c>
      <c r="AE124">
        <v>0</v>
      </c>
      <c r="AF124">
        <f t="shared" ca="1" si="55"/>
        <v>707</v>
      </c>
      <c r="AG124" s="3">
        <f t="shared" ca="1" si="56"/>
        <v>30592.1021</v>
      </c>
      <c r="AJ124" s="3">
        <f ca="1">G124*E124+K124*M124+Q124*S124+W124*Y124+AC124*AE124</f>
        <v>0</v>
      </c>
      <c r="AK124" s="5">
        <f t="shared" ca="1" si="57"/>
        <v>102912.21835483228</v>
      </c>
      <c r="AL124" s="5">
        <f t="shared" ca="1" si="40"/>
        <v>173897.78906405633</v>
      </c>
      <c r="AM124" s="5">
        <f t="shared" ca="1" si="58"/>
        <v>70985.570709224048</v>
      </c>
      <c r="AQ124" s="5">
        <f t="shared" ca="1" si="41"/>
        <v>0</v>
      </c>
      <c r="AR124" s="19">
        <f t="shared" ca="1" si="31"/>
        <v>42767</v>
      </c>
      <c r="AT124">
        <f t="shared" ca="1" si="32"/>
        <v>0</v>
      </c>
      <c r="AU124">
        <f t="shared" ca="1" si="33"/>
        <v>0</v>
      </c>
      <c r="AV124">
        <f t="shared" ca="1" si="34"/>
        <v>0</v>
      </c>
      <c r="AW124">
        <f t="shared" ca="1" si="35"/>
        <v>0</v>
      </c>
      <c r="AX124">
        <f t="shared" ca="1" si="36"/>
        <v>0</v>
      </c>
      <c r="AZ124">
        <f t="shared" ca="1" si="59"/>
        <v>5</v>
      </c>
      <c r="BA124">
        <f t="shared" ca="1" si="59"/>
        <v>5</v>
      </c>
      <c r="BB124">
        <f t="shared" ca="1" si="59"/>
        <v>5</v>
      </c>
      <c r="BC124">
        <f t="shared" ca="1" si="59"/>
        <v>5</v>
      </c>
      <c r="BD124">
        <f t="shared" ca="1" si="59"/>
        <v>5</v>
      </c>
      <c r="BF124">
        <f t="shared" ca="1" si="42"/>
        <v>25</v>
      </c>
      <c r="BI124" s="45">
        <f t="shared" ca="1" si="38"/>
        <v>187.78164516772085</v>
      </c>
      <c r="BJ124" s="45">
        <f t="shared" ca="1" si="43"/>
        <v>174085.57070922403</v>
      </c>
      <c r="BK124" s="45">
        <f t="shared" ca="1" si="44"/>
        <v>5.2007755067254635E-2</v>
      </c>
      <c r="BL124" s="58">
        <f t="shared" ca="1" si="45"/>
        <v>-74085.570709224034</v>
      </c>
    </row>
    <row r="125" spans="1:64" x14ac:dyDescent="0.25">
      <c r="B125" t="str">
        <f ca="1">CalcoliPAC!C125</f>
        <v>01/03/2017</v>
      </c>
      <c r="E125">
        <f ca="1">CalcoliPAC!F125</f>
        <v>121.893996135371</v>
      </c>
      <c r="K125">
        <f ca="1">CalcoliPAC!P125</f>
        <v>213.948766703952</v>
      </c>
      <c r="Q125">
        <f ca="1">CalcoliPAC!X125</f>
        <v>45.503767489387201</v>
      </c>
      <c r="W125">
        <f ca="1">CalcoliPAC!AF125</f>
        <v>55.6402</v>
      </c>
      <c r="AC125">
        <f ca="1">CalcoliPAC!AN125</f>
        <v>43.270299999999999</v>
      </c>
      <c r="AK125" s="5">
        <f t="shared" ref="AK125" ca="1" si="60">AK124+AJ125</f>
        <v>102912.21835483228</v>
      </c>
      <c r="AQ125" s="5">
        <f ca="1">AL124</f>
        <v>173897.78906405633</v>
      </c>
      <c r="AR125" s="19">
        <f ca="1">DATEVALUE(B125)</f>
        <v>42795</v>
      </c>
      <c r="AT125">
        <f t="shared" ca="1" si="32"/>
        <v>0</v>
      </c>
      <c r="AU125">
        <f t="shared" ca="1" si="33"/>
        <v>0</v>
      </c>
      <c r="AV125">
        <f t="shared" ca="1" si="34"/>
        <v>0</v>
      </c>
      <c r="AW125">
        <f t="shared" ca="1" si="35"/>
        <v>0</v>
      </c>
      <c r="AX125">
        <f t="shared" ca="1" si="36"/>
        <v>0</v>
      </c>
      <c r="AZ125" s="8" t="s">
        <v>274</v>
      </c>
      <c r="BA125" s="8" t="s">
        <v>274</v>
      </c>
      <c r="BB125" s="8" t="s">
        <v>274</v>
      </c>
      <c r="BC125" s="8" t="s">
        <v>274</v>
      </c>
      <c r="BD125" s="8" t="s">
        <v>274</v>
      </c>
      <c r="BE125" s="8" t="s">
        <v>274</v>
      </c>
      <c r="BF125" s="8" t="s">
        <v>274</v>
      </c>
      <c r="BK125" s="46" t="s">
        <v>274</v>
      </c>
      <c r="BL125" s="46" t="s">
        <v>274</v>
      </c>
    </row>
    <row r="126" spans="1:64" x14ac:dyDescent="0.25">
      <c r="AR126" s="8" t="s">
        <v>274</v>
      </c>
      <c r="AS126" s="8" t="s">
        <v>274</v>
      </c>
      <c r="AT126" s="8" t="s">
        <v>274</v>
      </c>
      <c r="AU126" s="8" t="s">
        <v>274</v>
      </c>
      <c r="AV126" s="8" t="s">
        <v>274</v>
      </c>
      <c r="AW126" s="8" t="s">
        <v>274</v>
      </c>
      <c r="AX126" s="8" t="s">
        <v>274</v>
      </c>
      <c r="AY126" s="8" t="s">
        <v>274</v>
      </c>
    </row>
    <row r="127" spans="1:64" x14ac:dyDescent="0.25">
      <c r="AP127" s="8" t="s">
        <v>208</v>
      </c>
      <c r="AR127" s="15">
        <f ca="1">XIRR(AQ4:AQ125,AR4:AR125)</f>
        <v>5.6593611836433411E-2</v>
      </c>
    </row>
    <row r="128" spans="1:64" x14ac:dyDescent="0.25">
      <c r="AP128" s="8" t="s">
        <v>271</v>
      </c>
      <c r="AR128" s="15">
        <f ca="1">XIRR(AP4:AP64,AR4:AR64)</f>
        <v>2.7755796909332284E-4</v>
      </c>
    </row>
  </sheetData>
  <conditionalFormatting sqref="AJ5:AJ124">
    <cfRule type="cellIs" dxfId="1" priority="2" operator="lessThan">
      <formula>0</formula>
    </cfRule>
  </conditionalFormatting>
  <conditionalFormatting sqref="AM4:AM12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40"/>
  <sheetViews>
    <sheetView workbookViewId="0">
      <selection activeCell="AN42" sqref="AN42"/>
    </sheetView>
  </sheetViews>
  <sheetFormatPr defaultColWidth="8.85546875" defaultRowHeight="15" x14ac:dyDescent="0.25"/>
  <cols>
    <col min="1" max="1" width="11.85546875" customWidth="1"/>
    <col min="2" max="38" width="8.28515625" customWidth="1"/>
    <col min="39" max="39" width="50.42578125" bestFit="1" customWidth="1"/>
    <col min="40" max="40" width="50.7109375" bestFit="1" customWidth="1"/>
  </cols>
  <sheetData>
    <row r="1" spans="1:38" x14ac:dyDescent="0.25">
      <c r="B1" s="8"/>
      <c r="C1" s="8"/>
      <c r="D1" s="8"/>
      <c r="E1" s="8"/>
      <c r="F1" s="8"/>
      <c r="G1" s="8"/>
      <c r="H1" s="8"/>
      <c r="I1" s="8"/>
      <c r="J1" s="8"/>
      <c r="K1" s="8"/>
      <c r="L1" s="46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</row>
    <row r="2" spans="1:38" x14ac:dyDescent="0.25">
      <c r="A2" s="6">
        <v>4</v>
      </c>
      <c r="B2" t="s">
        <v>1</v>
      </c>
      <c r="C2" t="s">
        <v>8</v>
      </c>
      <c r="D2" t="s">
        <v>14</v>
      </c>
      <c r="E2" t="s">
        <v>3</v>
      </c>
      <c r="F2" t="s">
        <v>36</v>
      </c>
      <c r="G2" t="s">
        <v>17</v>
      </c>
      <c r="H2" t="s">
        <v>10</v>
      </c>
      <c r="I2" t="s">
        <v>7</v>
      </c>
      <c r="J2" t="s">
        <v>35</v>
      </c>
      <c r="K2" t="s">
        <v>16</v>
      </c>
      <c r="L2" t="s">
        <v>0</v>
      </c>
      <c r="M2" t="s">
        <v>2</v>
      </c>
      <c r="N2" t="s">
        <v>4</v>
      </c>
      <c r="O2" t="s">
        <v>21</v>
      </c>
      <c r="P2" t="s">
        <v>5</v>
      </c>
      <c r="Q2" t="s">
        <v>6</v>
      </c>
      <c r="R2" t="s">
        <v>9</v>
      </c>
      <c r="S2" t="s">
        <v>13</v>
      </c>
      <c r="T2" t="s">
        <v>32</v>
      </c>
      <c r="U2" t="s">
        <v>25</v>
      </c>
      <c r="V2" t="s">
        <v>15</v>
      </c>
      <c r="W2" t="s">
        <v>11</v>
      </c>
      <c r="X2" t="s">
        <v>12</v>
      </c>
      <c r="Y2" t="s">
        <v>18</v>
      </c>
      <c r="Z2" t="s">
        <v>19</v>
      </c>
      <c r="AA2" t="s">
        <v>20</v>
      </c>
      <c r="AB2" t="s">
        <v>22</v>
      </c>
      <c r="AC2" t="s">
        <v>23</v>
      </c>
      <c r="AD2" t="s">
        <v>24</v>
      </c>
      <c r="AE2" t="s">
        <v>26</v>
      </c>
      <c r="AF2" t="s">
        <v>27</v>
      </c>
      <c r="AG2" t="s">
        <v>28</v>
      </c>
      <c r="AH2" t="s">
        <v>29</v>
      </c>
      <c r="AI2" t="s">
        <v>30</v>
      </c>
      <c r="AJ2" t="s">
        <v>31</v>
      </c>
      <c r="AK2" t="s">
        <v>33</v>
      </c>
      <c r="AL2" t="s">
        <v>34</v>
      </c>
    </row>
    <row r="3" spans="1:38" x14ac:dyDescent="0.25">
      <c r="A3" s="6">
        <f>COUNTA(A4:A1203)-120</f>
        <v>17</v>
      </c>
      <c r="B3" t="s">
        <v>182</v>
      </c>
      <c r="C3" t="s">
        <v>196</v>
      </c>
      <c r="D3" t="s">
        <v>203</v>
      </c>
      <c r="E3" t="s">
        <v>184</v>
      </c>
      <c r="F3" s="8" t="s">
        <v>222</v>
      </c>
      <c r="G3" s="8" t="s">
        <v>211</v>
      </c>
      <c r="H3" t="s">
        <v>199</v>
      </c>
      <c r="I3" s="8" t="s">
        <v>260</v>
      </c>
      <c r="J3" s="8" t="s">
        <v>227</v>
      </c>
      <c r="K3" s="8" t="s">
        <v>210</v>
      </c>
      <c r="L3" t="s">
        <v>181</v>
      </c>
      <c r="M3" t="s">
        <v>183</v>
      </c>
      <c r="N3" t="s">
        <v>186</v>
      </c>
      <c r="O3" s="8" t="s">
        <v>213</v>
      </c>
      <c r="P3" t="s">
        <v>185</v>
      </c>
      <c r="Q3" s="8" t="s">
        <v>281</v>
      </c>
      <c r="R3" t="s">
        <v>198</v>
      </c>
      <c r="S3" t="s">
        <v>202</v>
      </c>
      <c r="T3" s="8" t="s">
        <v>230</v>
      </c>
      <c r="U3" s="8" t="s">
        <v>217</v>
      </c>
      <c r="V3" t="s">
        <v>204</v>
      </c>
      <c r="W3" t="s">
        <v>200</v>
      </c>
      <c r="X3" t="s">
        <v>201</v>
      </c>
      <c r="Y3" s="8" t="s">
        <v>232</v>
      </c>
      <c r="Z3" s="8" t="s">
        <v>231</v>
      </c>
      <c r="AA3" s="8" t="s">
        <v>212</v>
      </c>
      <c r="AB3" s="8" t="s">
        <v>214</v>
      </c>
      <c r="AC3" s="8" t="s">
        <v>215</v>
      </c>
      <c r="AD3" s="8" t="s">
        <v>216</v>
      </c>
      <c r="AE3" s="8" t="s">
        <v>218</v>
      </c>
      <c r="AF3" s="8" t="s">
        <v>219</v>
      </c>
      <c r="AG3" s="8" t="s">
        <v>220</v>
      </c>
      <c r="AH3" s="8" t="s">
        <v>278</v>
      </c>
      <c r="AI3" s="8" t="s">
        <v>262</v>
      </c>
      <c r="AJ3" t="s">
        <v>279</v>
      </c>
      <c r="AK3" s="8" t="s">
        <v>229</v>
      </c>
      <c r="AL3" s="8" t="s">
        <v>228</v>
      </c>
    </row>
    <row r="4" spans="1:38" x14ac:dyDescent="0.25">
      <c r="A4" t="s">
        <v>37</v>
      </c>
      <c r="B4" s="1">
        <v>92.208789716756797</v>
      </c>
      <c r="C4" s="1">
        <v>168.29211918185101</v>
      </c>
      <c r="D4" s="1">
        <v>87.489398475263698</v>
      </c>
      <c r="E4" s="1">
        <v>79.271152899652805</v>
      </c>
      <c r="F4" s="1">
        <v>5.1465797879599799</v>
      </c>
      <c r="G4" s="1">
        <v>12.1184806813575</v>
      </c>
      <c r="H4" s="1">
        <v>67.7376</v>
      </c>
      <c r="I4" s="1">
        <v>4.1443122842216198</v>
      </c>
      <c r="J4" s="1">
        <v>29.469665519824002</v>
      </c>
      <c r="K4" s="1">
        <v>23.669216628493199</v>
      </c>
      <c r="L4" s="1">
        <v>9.9899000000000004</v>
      </c>
      <c r="M4" s="1">
        <v>22.135243340614601</v>
      </c>
      <c r="N4" s="1">
        <v>87.637486128547707</v>
      </c>
      <c r="O4" s="1">
        <v>14.467854224119201</v>
      </c>
      <c r="P4" s="1">
        <v>27.549508627874701</v>
      </c>
      <c r="Q4" s="1">
        <v>29.517900319032901</v>
      </c>
      <c r="R4" s="1">
        <v>36.967607875781198</v>
      </c>
      <c r="S4" s="1">
        <v>30.932300000000001</v>
      </c>
      <c r="T4" s="1">
        <v>33.8900797448361</v>
      </c>
      <c r="U4" s="11">
        <v>30</v>
      </c>
      <c r="V4" s="7">
        <v>65</v>
      </c>
      <c r="W4" s="1">
        <v>27.963608289840199</v>
      </c>
      <c r="X4" s="1">
        <v>38.297493116611001</v>
      </c>
      <c r="Y4" s="1">
        <v>36.110832628352803</v>
      </c>
      <c r="Z4" s="1">
        <v>27.372377802557899</v>
      </c>
      <c r="AA4" s="1">
        <v>38.135722543951601</v>
      </c>
      <c r="AB4" s="1">
        <v>45.274602213633798</v>
      </c>
      <c r="AC4" s="1">
        <v>51.160172063769203</v>
      </c>
      <c r="AD4" s="1">
        <v>29.717995165556399</v>
      </c>
      <c r="AE4" s="1">
        <v>24.463627106465101</v>
      </c>
      <c r="AF4" s="1">
        <v>34.031424104462197</v>
      </c>
      <c r="AG4" s="1">
        <v>35.9199780463032</v>
      </c>
      <c r="AH4" s="1">
        <v>28.279244209920101</v>
      </c>
      <c r="AI4" s="1">
        <v>26.245936356543101</v>
      </c>
      <c r="AJ4" s="11">
        <v>19</v>
      </c>
      <c r="AK4" s="1">
        <v>41.862472695840701</v>
      </c>
      <c r="AL4" s="1">
        <v>40.0316221408697</v>
      </c>
    </row>
    <row r="5" spans="1:38" x14ac:dyDescent="0.25">
      <c r="A5" t="s">
        <v>38</v>
      </c>
      <c r="B5" s="1">
        <v>90.398619511264698</v>
      </c>
      <c r="C5" s="1">
        <v>167.50616787729501</v>
      </c>
      <c r="D5" s="1">
        <v>84.500096838554398</v>
      </c>
      <c r="E5" s="1">
        <v>75.978872650552702</v>
      </c>
      <c r="F5" s="1">
        <v>4.9787565340047601</v>
      </c>
      <c r="G5" s="1">
        <v>11.7785051808075</v>
      </c>
      <c r="H5" s="1">
        <v>66.980900000000005</v>
      </c>
      <c r="I5" s="1">
        <v>4.0455855351851397</v>
      </c>
      <c r="J5" s="1">
        <v>28.230770038473</v>
      </c>
      <c r="K5" s="1">
        <v>23.060090108364399</v>
      </c>
      <c r="L5" s="1">
        <v>8.9718</v>
      </c>
      <c r="M5" s="1">
        <v>20.799586468526801</v>
      </c>
      <c r="N5" s="1">
        <v>83.266614779072796</v>
      </c>
      <c r="O5" s="1">
        <v>13.900600174196599</v>
      </c>
      <c r="P5" s="1">
        <v>26.130484475918198</v>
      </c>
      <c r="Q5" s="1">
        <v>29.018655255939301</v>
      </c>
      <c r="R5" s="1">
        <v>37.415625349887499</v>
      </c>
      <c r="S5" s="1">
        <v>31.712800000000001</v>
      </c>
      <c r="T5" s="1">
        <v>33.273647901884203</v>
      </c>
      <c r="U5" s="11">
        <v>30</v>
      </c>
      <c r="V5" s="7">
        <v>65</v>
      </c>
      <c r="W5" s="1">
        <v>29.072580635111901</v>
      </c>
      <c r="X5" s="1">
        <v>37.266314248243901</v>
      </c>
      <c r="Y5" s="1">
        <v>35.914700787049597</v>
      </c>
      <c r="Z5" s="1">
        <v>26.977215753742499</v>
      </c>
      <c r="AA5" s="1">
        <v>37.303549798120599</v>
      </c>
      <c r="AB5" s="1">
        <v>43.557986878082403</v>
      </c>
      <c r="AC5" s="1">
        <v>51.859009346233101</v>
      </c>
      <c r="AD5" s="1">
        <v>29.108386888491498</v>
      </c>
      <c r="AE5" s="1">
        <v>24.425624696771099</v>
      </c>
      <c r="AF5" s="1">
        <v>33.040196095958301</v>
      </c>
      <c r="AG5" s="1">
        <v>35.411797632772299</v>
      </c>
      <c r="AH5" s="1">
        <v>27.354990120660499</v>
      </c>
      <c r="AI5" s="1">
        <v>25.416078609607499</v>
      </c>
      <c r="AJ5" s="11">
        <v>19</v>
      </c>
      <c r="AK5" s="1">
        <v>41.119783917110702</v>
      </c>
      <c r="AL5" s="1">
        <v>39.331116459195599</v>
      </c>
    </row>
    <row r="6" spans="1:38" x14ac:dyDescent="0.25">
      <c r="A6" t="s">
        <v>39</v>
      </c>
      <c r="B6" s="1">
        <v>92.922766500230196</v>
      </c>
      <c r="C6" s="1">
        <v>174.952886727536</v>
      </c>
      <c r="D6" s="1">
        <v>84.677135237363203</v>
      </c>
      <c r="E6" s="1">
        <v>75.823988832660405</v>
      </c>
      <c r="F6" s="1">
        <v>4.9601095057875098</v>
      </c>
      <c r="G6" s="1">
        <v>11.935736895039</v>
      </c>
      <c r="H6" s="1">
        <v>68.773300000000006</v>
      </c>
      <c r="I6" s="1">
        <v>4.2029964106851398</v>
      </c>
      <c r="J6" s="1">
        <v>28.969081410210201</v>
      </c>
      <c r="K6" s="1">
        <v>23.371948857266599</v>
      </c>
      <c r="L6" s="1">
        <v>9.0242000000000004</v>
      </c>
      <c r="M6" s="1">
        <v>22.1964869280858</v>
      </c>
      <c r="N6" s="1">
        <v>85.271340558452593</v>
      </c>
      <c r="O6" s="1">
        <v>13.955279649423399</v>
      </c>
      <c r="P6" s="1">
        <v>28.5896481874777</v>
      </c>
      <c r="Q6" s="1">
        <v>30.007910104108799</v>
      </c>
      <c r="R6" s="1">
        <v>39.0842736582848</v>
      </c>
      <c r="S6" s="1">
        <v>32.22</v>
      </c>
      <c r="T6" s="1">
        <v>34.884387655668803</v>
      </c>
      <c r="U6" s="11">
        <v>30</v>
      </c>
      <c r="V6" s="7">
        <v>65</v>
      </c>
      <c r="W6" s="1">
        <v>31.9767659792785</v>
      </c>
      <c r="X6" s="1">
        <v>40.150635260850997</v>
      </c>
      <c r="Y6" s="1">
        <v>37.644984746912797</v>
      </c>
      <c r="Z6" s="1">
        <v>28.190171138475399</v>
      </c>
      <c r="AA6" s="1">
        <v>38.896352498034702</v>
      </c>
      <c r="AB6" s="1">
        <v>44.218712438516597</v>
      </c>
      <c r="AC6" s="1">
        <v>55.397220653667802</v>
      </c>
      <c r="AD6" s="1">
        <v>30.019714058268601</v>
      </c>
      <c r="AE6" s="1">
        <v>24.251899395312901</v>
      </c>
      <c r="AF6" s="1">
        <v>34.652558482387199</v>
      </c>
      <c r="AG6" s="1">
        <v>37.039174254687197</v>
      </c>
      <c r="AH6" s="1">
        <v>27.777577376270301</v>
      </c>
      <c r="AI6" s="1">
        <v>25.148812372636399</v>
      </c>
      <c r="AJ6" s="11">
        <v>19</v>
      </c>
      <c r="AK6" s="1">
        <v>42.569951884245299</v>
      </c>
      <c r="AL6" s="1">
        <v>39.312122079677501</v>
      </c>
    </row>
    <row r="7" spans="1:38" x14ac:dyDescent="0.25">
      <c r="A7" t="s">
        <v>40</v>
      </c>
      <c r="B7" s="1">
        <v>96.239880783366303</v>
      </c>
      <c r="C7" s="1">
        <v>181.10018819591201</v>
      </c>
      <c r="D7" s="1">
        <v>86.821947166109695</v>
      </c>
      <c r="E7" s="1">
        <v>78.690766776366004</v>
      </c>
      <c r="F7" s="1">
        <v>5.1745503302858502</v>
      </c>
      <c r="G7" s="1">
        <v>12.4589737707942</v>
      </c>
      <c r="H7" s="1">
        <v>73.5518</v>
      </c>
      <c r="I7" s="1">
        <v>4.3048192905387097</v>
      </c>
      <c r="J7" s="1">
        <v>30.442104323273799</v>
      </c>
      <c r="K7" s="1">
        <v>24.396591284705899</v>
      </c>
      <c r="L7" s="1">
        <v>10.022500000000001</v>
      </c>
      <c r="M7" s="1">
        <v>23.382323364435202</v>
      </c>
      <c r="N7" s="1">
        <v>88.197088918121594</v>
      </c>
      <c r="O7" s="1">
        <v>14.0992956307797</v>
      </c>
      <c r="P7" s="1">
        <v>30.3607877683353</v>
      </c>
      <c r="Q7" s="1">
        <v>31.130583125790899</v>
      </c>
      <c r="R7" s="1">
        <v>37.615932517342799</v>
      </c>
      <c r="S7" s="1">
        <v>33.311700000000002</v>
      </c>
      <c r="T7" s="1">
        <v>38.697931905578201</v>
      </c>
      <c r="U7" s="11">
        <v>30</v>
      </c>
      <c r="V7" s="7">
        <v>65</v>
      </c>
      <c r="W7" s="1">
        <v>33.515919032791601</v>
      </c>
      <c r="X7" s="1">
        <v>42.086350697710003</v>
      </c>
      <c r="Y7" s="1">
        <v>38.733998330562898</v>
      </c>
      <c r="Z7" s="1">
        <v>29.082831614036799</v>
      </c>
      <c r="AA7" s="1">
        <v>40.000794345642603</v>
      </c>
      <c r="AB7" s="1">
        <v>46.389496078185402</v>
      </c>
      <c r="AC7" s="1">
        <v>56.1642733525632</v>
      </c>
      <c r="AD7" s="1">
        <v>32.1227627973661</v>
      </c>
      <c r="AE7" s="1">
        <v>25.447533244948399</v>
      </c>
      <c r="AF7" s="1">
        <v>34.974996920249602</v>
      </c>
      <c r="AG7" s="1">
        <v>37.786319392439196</v>
      </c>
      <c r="AH7" s="1">
        <v>29.247277785856799</v>
      </c>
      <c r="AI7" s="1">
        <v>26.0288315247513</v>
      </c>
      <c r="AJ7" s="11">
        <v>19</v>
      </c>
      <c r="AK7" s="1">
        <v>42.474531299162201</v>
      </c>
      <c r="AL7" s="1">
        <v>40.321989924059203</v>
      </c>
    </row>
    <row r="8" spans="1:38" x14ac:dyDescent="0.25">
      <c r="A8" t="s">
        <v>41</v>
      </c>
      <c r="B8" s="1">
        <v>99.596942690414394</v>
      </c>
      <c r="C8" s="1">
        <v>188.089817222758</v>
      </c>
      <c r="D8" s="1">
        <v>90.346417682208795</v>
      </c>
      <c r="E8" s="1">
        <v>83.095209079589097</v>
      </c>
      <c r="F8" s="1">
        <v>5.3516970983496899</v>
      </c>
      <c r="G8" s="1">
        <v>12.933606535081299</v>
      </c>
      <c r="H8" s="1">
        <v>78.569999999999993</v>
      </c>
      <c r="I8" s="1">
        <v>4.4688602316698898</v>
      </c>
      <c r="J8" s="1">
        <v>30.5127163813303</v>
      </c>
      <c r="K8" s="1">
        <v>25.435625615332601</v>
      </c>
      <c r="L8" s="1">
        <v>10.866199999999999</v>
      </c>
      <c r="M8" s="1">
        <v>23.8579221022867</v>
      </c>
      <c r="N8" s="1">
        <v>95.246026226447</v>
      </c>
      <c r="O8" s="1">
        <v>14.5420464814508</v>
      </c>
      <c r="P8" s="1">
        <v>35.137368458228302</v>
      </c>
      <c r="Q8" s="1">
        <v>33.263548843022697</v>
      </c>
      <c r="R8" s="1">
        <v>35.6804006813596</v>
      </c>
      <c r="S8" s="1">
        <v>36.564399999999999</v>
      </c>
      <c r="T8" s="1">
        <v>40.458036405859602</v>
      </c>
      <c r="U8" s="11">
        <v>30</v>
      </c>
      <c r="V8" s="7">
        <v>65</v>
      </c>
      <c r="W8" s="1">
        <v>36.1621821774282</v>
      </c>
      <c r="X8" s="1">
        <v>43.616559464947301</v>
      </c>
      <c r="Y8" s="1">
        <v>41.734841549226701</v>
      </c>
      <c r="Z8" s="1">
        <v>29.557169702619401</v>
      </c>
      <c r="AA8" s="1">
        <v>43.068028944578799</v>
      </c>
      <c r="AB8" s="1">
        <v>46.957979437669799</v>
      </c>
      <c r="AC8" s="1">
        <v>63.002776165829999</v>
      </c>
      <c r="AD8" s="1">
        <v>33.889701227108297</v>
      </c>
      <c r="AE8" s="1">
        <v>25.8834582079336</v>
      </c>
      <c r="AF8" s="1">
        <v>36.816444625951597</v>
      </c>
      <c r="AG8" s="1">
        <v>39.121389351692599</v>
      </c>
      <c r="AH8" s="1">
        <v>30.424899893801602</v>
      </c>
      <c r="AI8" s="1">
        <v>27.401372973970801</v>
      </c>
      <c r="AJ8" s="11">
        <v>19</v>
      </c>
      <c r="AK8" s="1">
        <v>43.583244099185897</v>
      </c>
      <c r="AL8" s="1">
        <v>39.7430130965244</v>
      </c>
    </row>
    <row r="9" spans="1:38" x14ac:dyDescent="0.25">
      <c r="A9" t="s">
        <v>42</v>
      </c>
      <c r="B9" s="1">
        <v>98.721365937038996</v>
      </c>
      <c r="C9" s="1">
        <v>184.86334262379501</v>
      </c>
      <c r="D9" s="1">
        <v>88.923823146733795</v>
      </c>
      <c r="E9" s="1">
        <v>81.855649172097102</v>
      </c>
      <c r="F9" s="1">
        <v>5.3610206124583097</v>
      </c>
      <c r="G9" s="1">
        <v>12.666474230672</v>
      </c>
      <c r="H9" s="1">
        <v>78.929199999999994</v>
      </c>
      <c r="I9" s="1">
        <v>4.4330771248798397</v>
      </c>
      <c r="J9" s="1">
        <v>29.975787830069699</v>
      </c>
      <c r="K9" s="1">
        <v>24.9162068905007</v>
      </c>
      <c r="L9" s="1">
        <v>10.785</v>
      </c>
      <c r="M9" s="1">
        <v>25.111920857746298</v>
      </c>
      <c r="N9" s="1">
        <v>106.891857066049</v>
      </c>
      <c r="O9" s="1">
        <v>15.445622510618399</v>
      </c>
      <c r="P9" s="1">
        <v>35.277774753639598</v>
      </c>
      <c r="Q9" s="1">
        <v>34.733757347689902</v>
      </c>
      <c r="R9" s="1">
        <v>38.1670421844155</v>
      </c>
      <c r="S9" s="1">
        <v>37.740400000000001</v>
      </c>
      <c r="T9" s="1">
        <v>39.498140049325698</v>
      </c>
      <c r="U9" s="11">
        <v>30</v>
      </c>
      <c r="V9" s="1">
        <v>65.004099999999994</v>
      </c>
      <c r="W9" s="1">
        <v>36.650092764264798</v>
      </c>
      <c r="X9" s="1">
        <v>45.178451245548104</v>
      </c>
      <c r="Y9" s="1">
        <v>40.684637586232803</v>
      </c>
      <c r="Z9" s="1">
        <v>29.224756011850801</v>
      </c>
      <c r="AA9" s="1">
        <v>42.298700037408203</v>
      </c>
      <c r="AB9" s="1">
        <v>45.072511060156501</v>
      </c>
      <c r="AC9" s="1">
        <v>64.870173190642006</v>
      </c>
      <c r="AD9" s="1">
        <v>34.073454838459398</v>
      </c>
      <c r="AE9" s="1">
        <v>25.2888222883916</v>
      </c>
      <c r="AF9" s="1">
        <v>39.131636006390998</v>
      </c>
      <c r="AG9" s="1">
        <v>38.350079241828297</v>
      </c>
      <c r="AH9" s="1">
        <v>31.260489001622499</v>
      </c>
      <c r="AI9" s="1">
        <v>27.6956793434214</v>
      </c>
      <c r="AJ9" s="11">
        <v>19</v>
      </c>
      <c r="AK9" s="1">
        <v>41.312355288275803</v>
      </c>
      <c r="AL9" s="1">
        <v>38.723648062383603</v>
      </c>
    </row>
    <row r="10" spans="1:38" x14ac:dyDescent="0.25">
      <c r="A10" t="s">
        <v>43</v>
      </c>
      <c r="B10" s="1">
        <v>95.934775586100699</v>
      </c>
      <c r="C10" s="1">
        <v>182.885594153178</v>
      </c>
      <c r="D10" s="1">
        <v>84.671013348806198</v>
      </c>
      <c r="E10" s="1">
        <v>79.319192167024397</v>
      </c>
      <c r="F10" s="1">
        <v>5.2771089854806998</v>
      </c>
      <c r="G10" s="1">
        <v>12.3582556788747</v>
      </c>
      <c r="H10" s="1">
        <v>75.538600000000002</v>
      </c>
      <c r="I10" s="1">
        <v>4.1988421162672598</v>
      </c>
      <c r="J10" s="1">
        <v>28.1325801264571</v>
      </c>
      <c r="K10" s="1">
        <v>24.342313786968301</v>
      </c>
      <c r="L10" s="1">
        <v>11.4162</v>
      </c>
      <c r="M10" s="1">
        <v>25.015400280560101</v>
      </c>
      <c r="N10" s="1">
        <v>116.53950777668901</v>
      </c>
      <c r="O10" s="1">
        <v>16.0326170505028</v>
      </c>
      <c r="P10" s="1">
        <v>36.425678053312303</v>
      </c>
      <c r="Q10" s="1">
        <v>37.272423760988097</v>
      </c>
      <c r="R10" s="1">
        <v>39.480745035907901</v>
      </c>
      <c r="S10" s="1">
        <v>41.040799999999997</v>
      </c>
      <c r="T10" s="1">
        <v>46.077629231249297</v>
      </c>
      <c r="U10" s="11">
        <v>30</v>
      </c>
      <c r="V10" s="1">
        <v>66.504499999999993</v>
      </c>
      <c r="W10" s="1">
        <v>36.3176803988055</v>
      </c>
      <c r="X10" s="1">
        <v>44.3777595678823</v>
      </c>
      <c r="Y10" s="1">
        <v>39.182609762175801</v>
      </c>
      <c r="Z10" s="1">
        <v>28.808318768676099</v>
      </c>
      <c r="AA10" s="1">
        <v>40.814431004520699</v>
      </c>
      <c r="AB10" s="1">
        <v>44.059994014536002</v>
      </c>
      <c r="AC10" s="1">
        <v>64.640687632103393</v>
      </c>
      <c r="AD10" s="1">
        <v>32.9543272884383</v>
      </c>
      <c r="AE10" s="1">
        <v>23.885023453512702</v>
      </c>
      <c r="AF10" s="1">
        <v>38.176149392424399</v>
      </c>
      <c r="AG10" s="1">
        <v>37.321904428400501</v>
      </c>
      <c r="AH10" s="1">
        <v>30.5215834338528</v>
      </c>
      <c r="AI10" s="1">
        <v>26.4536359248638</v>
      </c>
      <c r="AJ10" s="11">
        <v>19</v>
      </c>
      <c r="AK10" s="1">
        <v>38.990598568001403</v>
      </c>
      <c r="AL10" s="1">
        <v>37.821678846098003</v>
      </c>
    </row>
    <row r="11" spans="1:38" x14ac:dyDescent="0.25">
      <c r="A11" t="s">
        <v>44</v>
      </c>
      <c r="B11" s="1">
        <v>94.071504270774298</v>
      </c>
      <c r="C11" s="1">
        <v>173.359191616911</v>
      </c>
      <c r="D11" s="1">
        <v>85.231993434003698</v>
      </c>
      <c r="E11" s="1">
        <v>79.960830395228101</v>
      </c>
      <c r="F11" s="1">
        <v>5.3796676406755504</v>
      </c>
      <c r="G11" s="1">
        <v>12.446019966746601</v>
      </c>
      <c r="H11" s="1">
        <v>74.876499999999993</v>
      </c>
      <c r="I11" s="1">
        <v>4.2564254142175297</v>
      </c>
      <c r="J11" s="1">
        <v>28.6815259390516</v>
      </c>
      <c r="K11" s="1">
        <v>24.547075096410602</v>
      </c>
      <c r="L11" s="1">
        <v>10.8727</v>
      </c>
      <c r="M11" s="1">
        <v>23.661635123195001</v>
      </c>
      <c r="N11" s="1">
        <v>122.406696871931</v>
      </c>
      <c r="O11" s="1">
        <v>16.391628095906</v>
      </c>
      <c r="P11" s="1">
        <v>35.432552689019303</v>
      </c>
      <c r="Q11" s="1">
        <v>36.849187546502797</v>
      </c>
      <c r="R11" s="1">
        <v>37.874626478197698</v>
      </c>
      <c r="S11" s="1">
        <v>38.561100000000003</v>
      </c>
      <c r="T11" s="1">
        <v>41.248851125325501</v>
      </c>
      <c r="U11" s="11">
        <v>30</v>
      </c>
      <c r="V11" s="1">
        <v>67.107299999999995</v>
      </c>
      <c r="W11" s="1">
        <v>34.799012140922898</v>
      </c>
      <c r="X11" s="1">
        <v>44.026015292041897</v>
      </c>
      <c r="Y11" s="1">
        <v>37.4492001952799</v>
      </c>
      <c r="Z11" s="1">
        <v>29.590832984833401</v>
      </c>
      <c r="AA11" s="1">
        <v>41.401894883123099</v>
      </c>
      <c r="AB11" s="1">
        <v>41.903038116350302</v>
      </c>
      <c r="AC11" s="1">
        <v>61.521407958188099</v>
      </c>
      <c r="AD11" s="1">
        <v>31.845272158594899</v>
      </c>
      <c r="AE11" s="1">
        <v>23.5636146804536</v>
      </c>
      <c r="AF11" s="1">
        <v>36.603442934220297</v>
      </c>
      <c r="AG11" s="1">
        <v>36.589258273915803</v>
      </c>
      <c r="AH11" s="1">
        <v>31.095232960333799</v>
      </c>
      <c r="AI11" s="1">
        <v>27.478574511629599</v>
      </c>
      <c r="AJ11" s="11">
        <v>19</v>
      </c>
      <c r="AK11" s="1">
        <v>37.385750631575</v>
      </c>
      <c r="AL11" s="1">
        <v>37.2150018817659</v>
      </c>
    </row>
    <row r="12" spans="1:38" x14ac:dyDescent="0.25">
      <c r="A12" t="s">
        <v>45</v>
      </c>
      <c r="B12" s="1">
        <v>96.028952370539201</v>
      </c>
      <c r="C12" s="1">
        <v>171.001042037123</v>
      </c>
      <c r="D12" s="1">
        <v>85.806351260005002</v>
      </c>
      <c r="E12" s="1">
        <v>80.541950350358604</v>
      </c>
      <c r="F12" s="1">
        <v>5.4915498099790296</v>
      </c>
      <c r="G12" s="1">
        <v>13.0743828988921</v>
      </c>
      <c r="H12" s="1">
        <v>78.261799999999994</v>
      </c>
      <c r="I12" s="1">
        <v>4.3977335429172397</v>
      </c>
      <c r="J12" s="1">
        <v>28.834439416122301</v>
      </c>
      <c r="K12" s="1">
        <v>25.898108859566999</v>
      </c>
      <c r="L12" s="1">
        <v>12.4117</v>
      </c>
      <c r="M12" s="1">
        <v>24.768254453890101</v>
      </c>
      <c r="N12" s="1">
        <v>144.33566950150799</v>
      </c>
      <c r="O12" s="1">
        <v>18.307859735193201</v>
      </c>
      <c r="P12" s="1">
        <v>44.314942477005602</v>
      </c>
      <c r="Q12" s="1">
        <v>41.437630314064599</v>
      </c>
      <c r="R12" s="1">
        <v>40.457037738084097</v>
      </c>
      <c r="S12" s="1">
        <v>40.5182</v>
      </c>
      <c r="T12" s="1">
        <v>48.384779236657003</v>
      </c>
      <c r="U12" s="11">
        <v>30</v>
      </c>
      <c r="V12" s="1">
        <v>74.122900000000001</v>
      </c>
      <c r="W12" s="1">
        <v>37.059056745246998</v>
      </c>
      <c r="X12" s="1">
        <v>44.568872428598198</v>
      </c>
      <c r="Y12" s="1">
        <v>36.398645575692001</v>
      </c>
      <c r="Z12" s="1">
        <v>29.5386292059647</v>
      </c>
      <c r="AA12" s="1">
        <v>43.323592448668698</v>
      </c>
      <c r="AB12" s="1">
        <v>41.292844403478597</v>
      </c>
      <c r="AC12" s="1">
        <v>70.449372711317096</v>
      </c>
      <c r="AD12" s="1">
        <v>32.089755319173896</v>
      </c>
      <c r="AE12" s="1">
        <v>24.450889874559302</v>
      </c>
      <c r="AF12" s="1">
        <v>38.082168632553</v>
      </c>
      <c r="AG12" s="1">
        <v>37.819125053125603</v>
      </c>
      <c r="AH12" s="1">
        <v>32.682709835377999</v>
      </c>
      <c r="AI12" s="1">
        <v>29.1314552051745</v>
      </c>
      <c r="AJ12" s="11">
        <v>19</v>
      </c>
      <c r="AK12" s="1">
        <v>37.944724672634997</v>
      </c>
      <c r="AL12" s="1">
        <v>37.082903366363702</v>
      </c>
    </row>
    <row r="13" spans="1:38" x14ac:dyDescent="0.25">
      <c r="A13" t="s">
        <v>46</v>
      </c>
      <c r="B13" s="1">
        <v>98.772105010662202</v>
      </c>
      <c r="C13" s="1">
        <v>178.90469907398901</v>
      </c>
      <c r="D13" s="1">
        <v>85.740953426462994</v>
      </c>
      <c r="E13" s="1">
        <v>79.422008770366403</v>
      </c>
      <c r="F13" s="1">
        <v>5.7805787473463504</v>
      </c>
      <c r="G13" s="1">
        <v>12.7573836997678</v>
      </c>
      <c r="H13" s="1">
        <v>79.811599999999999</v>
      </c>
      <c r="I13" s="1">
        <v>4.4590865695953799</v>
      </c>
      <c r="J13" s="1">
        <v>28.420123171149498</v>
      </c>
      <c r="K13" s="1">
        <v>25.470233211477701</v>
      </c>
      <c r="L13" s="1">
        <v>14.2606</v>
      </c>
      <c r="M13" s="1">
        <v>26.534860150193801</v>
      </c>
      <c r="N13" s="1">
        <v>167.63741304147999</v>
      </c>
      <c r="O13" s="1">
        <v>20.819307541358899</v>
      </c>
      <c r="P13" s="1">
        <v>48.070311251119499</v>
      </c>
      <c r="Q13" s="1">
        <v>45.236823896268902</v>
      </c>
      <c r="R13" s="1">
        <v>42.5625271706961</v>
      </c>
      <c r="S13" s="1">
        <v>42.642099999999999</v>
      </c>
      <c r="T13" s="1">
        <v>52.602191543896403</v>
      </c>
      <c r="U13" s="11">
        <v>30</v>
      </c>
      <c r="V13" s="1">
        <v>78.863600000000005</v>
      </c>
      <c r="W13" s="1">
        <v>40.620790258440799</v>
      </c>
      <c r="X13" s="1">
        <v>45.621966621097698</v>
      </c>
      <c r="Y13" s="1">
        <v>37.583482682751203</v>
      </c>
      <c r="Z13" s="1">
        <v>30.6086862126973</v>
      </c>
      <c r="AA13" s="1">
        <v>45.649392730080599</v>
      </c>
      <c r="AB13" s="1">
        <v>42.257799189702403</v>
      </c>
      <c r="AC13" s="1">
        <v>71.778570653346904</v>
      </c>
      <c r="AD13" s="1">
        <v>33.3976361992138</v>
      </c>
      <c r="AE13" s="1">
        <v>24.693364188617799</v>
      </c>
      <c r="AF13" s="1">
        <v>39.499527549736598</v>
      </c>
      <c r="AG13" s="1">
        <v>38.054573438529303</v>
      </c>
      <c r="AH13" s="1">
        <v>31.267026021859898</v>
      </c>
      <c r="AI13" s="1">
        <v>31.440512334217999</v>
      </c>
      <c r="AJ13" s="11">
        <v>19</v>
      </c>
      <c r="AK13" s="1">
        <v>39.241857654538997</v>
      </c>
      <c r="AL13" s="1">
        <v>36.171576490433502</v>
      </c>
    </row>
    <row r="14" spans="1:38" x14ac:dyDescent="0.25">
      <c r="A14" t="s">
        <v>47</v>
      </c>
      <c r="B14" s="1">
        <v>93.110022783713802</v>
      </c>
      <c r="C14" s="1">
        <v>161.44710944962199</v>
      </c>
      <c r="D14" s="1">
        <v>79.818478304637395</v>
      </c>
      <c r="E14" s="1">
        <v>74.583182242525496</v>
      </c>
      <c r="F14" s="1">
        <v>5.3237265560238196</v>
      </c>
      <c r="G14" s="1">
        <v>12.543692001849999</v>
      </c>
      <c r="H14" s="1">
        <v>77.256</v>
      </c>
      <c r="I14" s="1">
        <v>4.3666024814006903</v>
      </c>
      <c r="J14" s="1">
        <v>27.971310331396101</v>
      </c>
      <c r="K14" s="1">
        <v>24.878405004307901</v>
      </c>
      <c r="L14" s="1">
        <v>13.374499999999999</v>
      </c>
      <c r="M14" s="1">
        <v>24.385403875451701</v>
      </c>
      <c r="N14" s="1">
        <v>138.47575806079001</v>
      </c>
      <c r="O14" s="1">
        <v>18.487328223538999</v>
      </c>
      <c r="P14" s="1">
        <v>46.749198379965001</v>
      </c>
      <c r="Q14" s="1">
        <v>41.1127202780742</v>
      </c>
      <c r="R14" s="1">
        <v>40.731821788869397</v>
      </c>
      <c r="S14" s="1">
        <v>37.228299999999997</v>
      </c>
      <c r="T14" s="1">
        <v>46.5241921838821</v>
      </c>
      <c r="U14" s="11">
        <v>30</v>
      </c>
      <c r="V14" s="1">
        <v>78.165700000000001</v>
      </c>
      <c r="W14" s="1">
        <v>35.030807966418998</v>
      </c>
      <c r="X14" s="1">
        <v>44.173286928659799</v>
      </c>
      <c r="Y14" s="1">
        <v>35.1030785103979</v>
      </c>
      <c r="Z14" s="1">
        <v>30.679852376715999</v>
      </c>
      <c r="AA14" s="1">
        <v>45.875407254575599</v>
      </c>
      <c r="AB14" s="1">
        <v>38.399673729882402</v>
      </c>
      <c r="AC14" s="1">
        <v>68.128098383588807</v>
      </c>
      <c r="AD14" s="1">
        <v>31.2361472192114</v>
      </c>
      <c r="AE14" s="1">
        <v>21.853150301121801</v>
      </c>
      <c r="AF14" s="1">
        <v>37.521119827756699</v>
      </c>
      <c r="AG14" s="1">
        <v>36.619342137272099</v>
      </c>
      <c r="AH14" s="1">
        <v>28.909109688003301</v>
      </c>
      <c r="AI14" s="1">
        <v>30.821488161399099</v>
      </c>
      <c r="AJ14" s="11">
        <v>19</v>
      </c>
      <c r="AK14" s="1">
        <v>36.733099433362298</v>
      </c>
      <c r="AL14" s="1">
        <v>36.601808176323999</v>
      </c>
    </row>
    <row r="15" spans="1:38" x14ac:dyDescent="0.25">
      <c r="A15" t="s">
        <v>48</v>
      </c>
      <c r="B15" s="1">
        <v>93.077019171719201</v>
      </c>
      <c r="C15" s="1">
        <v>159.171487646873</v>
      </c>
      <c r="D15" s="1">
        <v>81.484010726833603</v>
      </c>
      <c r="E15" s="1">
        <v>75.949225897073404</v>
      </c>
      <c r="F15" s="1">
        <v>5.3610206124583097</v>
      </c>
      <c r="G15" s="1">
        <v>12.4477252451005</v>
      </c>
      <c r="H15" s="1">
        <v>80.25</v>
      </c>
      <c r="I15" s="1">
        <v>4.39793603013237</v>
      </c>
      <c r="J15" s="1">
        <v>27.5107129406307</v>
      </c>
      <c r="K15" s="1">
        <v>24.958770289856201</v>
      </c>
      <c r="L15" s="1">
        <v>14.789400000000001</v>
      </c>
      <c r="M15" s="1">
        <v>24.9507141995201</v>
      </c>
      <c r="N15" s="1">
        <v>134.637541725517</v>
      </c>
      <c r="O15" s="1">
        <v>18.286453877524298</v>
      </c>
      <c r="P15" s="1">
        <v>48.071627572741697</v>
      </c>
      <c r="Q15" s="1">
        <v>40.117559575140703</v>
      </c>
      <c r="R15" s="1">
        <v>42.2163493675856</v>
      </c>
      <c r="S15" s="1">
        <v>38.0246</v>
      </c>
      <c r="T15" s="1">
        <v>49.633241816985098</v>
      </c>
      <c r="U15" s="11">
        <v>30</v>
      </c>
      <c r="V15" s="1">
        <v>83.153899999999993</v>
      </c>
      <c r="W15" s="1">
        <v>34.035603808150697</v>
      </c>
      <c r="X15" s="1">
        <v>47.129421108944101</v>
      </c>
      <c r="Y15" s="1">
        <v>34.433476484781401</v>
      </c>
      <c r="Z15" s="1">
        <v>30.469559567723699</v>
      </c>
      <c r="AA15" s="1">
        <v>46.337595203069299</v>
      </c>
      <c r="AB15" s="1">
        <v>37.939080530767598</v>
      </c>
      <c r="AC15" s="1">
        <v>66.440326550635504</v>
      </c>
      <c r="AD15" s="1">
        <v>31.37566066854</v>
      </c>
      <c r="AE15" s="1">
        <v>22.0356606649433</v>
      </c>
      <c r="AF15" s="1">
        <v>38.892436816290598</v>
      </c>
      <c r="AG15" s="1">
        <v>37.644911499739699</v>
      </c>
      <c r="AH15" s="1">
        <v>28.559695348333701</v>
      </c>
      <c r="AI15" s="1">
        <v>30.6115886919793</v>
      </c>
      <c r="AJ15" s="11">
        <v>19</v>
      </c>
      <c r="AK15" s="1">
        <v>36.5037510263667</v>
      </c>
      <c r="AL15" s="1">
        <v>35.580949839077697</v>
      </c>
    </row>
    <row r="16" spans="1:38" x14ac:dyDescent="0.25">
      <c r="A16" t="s">
        <v>49</v>
      </c>
      <c r="B16" s="1">
        <v>82.213305991773296</v>
      </c>
      <c r="C16" s="1">
        <v>139.45650907018299</v>
      </c>
      <c r="D16" s="1">
        <v>74.905275949813301</v>
      </c>
      <c r="E16" s="1">
        <v>70.852927329397701</v>
      </c>
      <c r="F16" s="1">
        <v>4.6524335402029502</v>
      </c>
      <c r="G16" s="1">
        <v>11.8418729632469</v>
      </c>
      <c r="H16" s="1">
        <v>68.100999999999999</v>
      </c>
      <c r="I16" s="1">
        <v>4.09379625820422</v>
      </c>
      <c r="J16" s="1">
        <v>24.836691183729599</v>
      </c>
      <c r="K16" s="1">
        <v>23.602231657331199</v>
      </c>
      <c r="L16" s="1">
        <v>12.5525</v>
      </c>
      <c r="M16" s="1">
        <v>21.0632544992419</v>
      </c>
      <c r="N16" s="1">
        <v>101.269868946305</v>
      </c>
      <c r="O16" s="1">
        <v>15.18112314129</v>
      </c>
      <c r="P16" s="1">
        <v>45.612795689199203</v>
      </c>
      <c r="Q16" s="1">
        <v>35.6583098456126</v>
      </c>
      <c r="R16" s="1">
        <v>34.463912804355999</v>
      </c>
      <c r="S16" s="1">
        <v>31.7119</v>
      </c>
      <c r="T16" s="1">
        <v>37.400739314960703</v>
      </c>
      <c r="U16" s="11">
        <v>30</v>
      </c>
      <c r="V16" s="1">
        <v>91.123599999999996</v>
      </c>
      <c r="W16" s="1">
        <v>28.6404998969305</v>
      </c>
      <c r="X16" s="1">
        <v>42.692107154648703</v>
      </c>
      <c r="Y16" s="1">
        <v>30.143066784096</v>
      </c>
      <c r="Z16" s="1">
        <v>27.349880400872902</v>
      </c>
      <c r="AA16" s="1">
        <v>41.151602943213398</v>
      </c>
      <c r="AB16" s="1">
        <v>32.772895345030904</v>
      </c>
      <c r="AC16" s="1">
        <v>60.149429431498</v>
      </c>
      <c r="AD16" s="1">
        <v>27.190534184278299</v>
      </c>
      <c r="AE16" s="1">
        <v>19.235859163123699</v>
      </c>
      <c r="AF16" s="1">
        <v>33.338280370425302</v>
      </c>
      <c r="AG16" s="1">
        <v>32.854449447416002</v>
      </c>
      <c r="AH16" s="1">
        <v>25.597192267435901</v>
      </c>
      <c r="AI16" s="1">
        <v>27.937896420989698</v>
      </c>
      <c r="AJ16" s="11">
        <v>19</v>
      </c>
      <c r="AK16" s="1">
        <v>33.372184857825701</v>
      </c>
      <c r="AL16" s="1">
        <v>33.013374502639699</v>
      </c>
    </row>
    <row r="17" spans="1:38" x14ac:dyDescent="0.25">
      <c r="A17" t="s">
        <v>50</v>
      </c>
      <c r="B17" s="1">
        <v>82.567694997221807</v>
      </c>
      <c r="C17" s="1">
        <v>144.62361784557001</v>
      </c>
      <c r="D17" s="1">
        <v>72.730671244554301</v>
      </c>
      <c r="E17" s="1">
        <v>68.9166551987866</v>
      </c>
      <c r="F17" s="1">
        <v>4.4286692015959899</v>
      </c>
      <c r="G17" s="1">
        <v>11.313040354410701</v>
      </c>
      <c r="H17" s="1">
        <v>68.19</v>
      </c>
      <c r="I17" s="1">
        <v>4.0098928658061004</v>
      </c>
      <c r="J17" s="1">
        <v>24.093835940846901</v>
      </c>
      <c r="K17" s="1">
        <v>22.7128625891702</v>
      </c>
      <c r="L17" s="1">
        <v>12.17</v>
      </c>
      <c r="M17" s="1">
        <v>22.0622347268739</v>
      </c>
      <c r="N17" s="1">
        <v>111.19183125054001</v>
      </c>
      <c r="O17" s="1">
        <v>15.542874729024501</v>
      </c>
      <c r="P17" s="1">
        <v>49.341044118248902</v>
      </c>
      <c r="Q17" s="1">
        <v>37.302317286428099</v>
      </c>
      <c r="R17" s="1">
        <v>36.545411623838397</v>
      </c>
      <c r="S17" s="1">
        <v>33.070799999999998</v>
      </c>
      <c r="T17" s="1">
        <v>39.258594089807197</v>
      </c>
      <c r="U17" s="11">
        <v>30</v>
      </c>
      <c r="V17" s="1">
        <v>96.827299999999994</v>
      </c>
      <c r="W17" s="1">
        <v>29.186348565486298</v>
      </c>
      <c r="X17" s="1">
        <v>43.035692524069802</v>
      </c>
      <c r="Y17" s="1">
        <v>31.045104357534001</v>
      </c>
      <c r="Z17" s="1">
        <v>27.5946114050661</v>
      </c>
      <c r="AA17" s="1">
        <v>40.796713123361798</v>
      </c>
      <c r="AB17" s="1">
        <v>32.080891279861802</v>
      </c>
      <c r="AC17" s="1">
        <v>67.668472706034095</v>
      </c>
      <c r="AD17" s="1">
        <v>28.260014186643399</v>
      </c>
      <c r="AE17" s="1">
        <v>19.480253720130101</v>
      </c>
      <c r="AF17" s="1">
        <v>34.989947360112502</v>
      </c>
      <c r="AG17" s="1">
        <v>33.207713284585601</v>
      </c>
      <c r="AH17" s="1">
        <v>25.404225139460099</v>
      </c>
      <c r="AI17" s="1">
        <v>26.047823403652799</v>
      </c>
      <c r="AJ17" s="11">
        <v>19</v>
      </c>
      <c r="AK17" s="1">
        <v>33.073261827943803</v>
      </c>
      <c r="AL17" s="1">
        <v>32.787763015981099</v>
      </c>
    </row>
    <row r="18" spans="1:38" x14ac:dyDescent="0.25">
      <c r="A18" t="s">
        <v>51</v>
      </c>
      <c r="B18" s="1">
        <v>78.388812540153594</v>
      </c>
      <c r="C18" s="1">
        <v>139.869787013136</v>
      </c>
      <c r="D18" s="1">
        <v>67.573452167159999</v>
      </c>
      <c r="E18" s="1">
        <v>64.435982577237596</v>
      </c>
      <c r="F18" s="1">
        <v>4.2142283770976601</v>
      </c>
      <c r="G18" s="1">
        <v>11.662109306680501</v>
      </c>
      <c r="H18" s="1">
        <v>64.904300000000006</v>
      </c>
      <c r="I18" s="1">
        <v>4.0236396629957598</v>
      </c>
      <c r="J18" s="1">
        <v>23.319769493162799</v>
      </c>
      <c r="K18" s="1">
        <v>23.26397556281</v>
      </c>
      <c r="L18" s="1">
        <v>9.9807000000000006</v>
      </c>
      <c r="M18" s="1">
        <v>21.665476622282501</v>
      </c>
      <c r="N18" s="1">
        <v>91.666070769335604</v>
      </c>
      <c r="O18" s="1">
        <v>13.915214790354201</v>
      </c>
      <c r="P18" s="1">
        <v>46.568111343858902</v>
      </c>
      <c r="Q18" s="1">
        <v>35.424351096931801</v>
      </c>
      <c r="R18" s="1">
        <v>35.094605790484998</v>
      </c>
      <c r="S18" s="1">
        <v>29.6264</v>
      </c>
      <c r="T18" s="1">
        <v>28.310733296542502</v>
      </c>
      <c r="U18" s="11">
        <v>30</v>
      </c>
      <c r="V18" s="1">
        <v>88.449799999999996</v>
      </c>
      <c r="W18" s="1">
        <v>29.317844171949499</v>
      </c>
      <c r="X18" s="1">
        <v>42.761776343598697</v>
      </c>
      <c r="Y18" s="1">
        <v>30.225561045546701</v>
      </c>
      <c r="Z18" s="1">
        <v>27.390455189367501</v>
      </c>
      <c r="AA18" s="1">
        <v>38.3628590926836</v>
      </c>
      <c r="AB18" s="1">
        <v>31.131536224593201</v>
      </c>
      <c r="AC18" s="1">
        <v>61.688446260108499</v>
      </c>
      <c r="AD18" s="1">
        <v>26.563416151293399</v>
      </c>
      <c r="AE18" s="1">
        <v>19.5051295946826</v>
      </c>
      <c r="AF18" s="1">
        <v>32.286292061276598</v>
      </c>
      <c r="AG18" s="1">
        <v>32.112330738073901</v>
      </c>
      <c r="AH18" s="1">
        <v>21.9948901417008</v>
      </c>
      <c r="AI18" s="1">
        <v>23.471421492324399</v>
      </c>
      <c r="AJ18" s="11">
        <v>19</v>
      </c>
      <c r="AK18" s="1">
        <v>31.3748797804624</v>
      </c>
      <c r="AL18" s="1">
        <v>30.983947598990898</v>
      </c>
    </row>
    <row r="19" spans="1:38" x14ac:dyDescent="0.25">
      <c r="A19" t="s">
        <v>52</v>
      </c>
      <c r="B19" s="1">
        <v>82.761936519797899</v>
      </c>
      <c r="C19" s="1">
        <v>144.334809494848</v>
      </c>
      <c r="D19" s="1">
        <v>72.169128606672899</v>
      </c>
      <c r="E19" s="1">
        <v>68.461444632358507</v>
      </c>
      <c r="F19" s="1">
        <v>4.6337865119856998</v>
      </c>
      <c r="G19" s="1">
        <v>11.800278702885</v>
      </c>
      <c r="H19" s="1">
        <v>68.378399999999999</v>
      </c>
      <c r="I19" s="1">
        <v>4.1945513355179704</v>
      </c>
      <c r="J19" s="1">
        <v>24.434588018896498</v>
      </c>
      <c r="K19" s="1">
        <v>23.683085943262199</v>
      </c>
      <c r="L19" s="1">
        <v>11.3377</v>
      </c>
      <c r="M19" s="1">
        <v>21.897706068422298</v>
      </c>
      <c r="N19" s="1">
        <v>110.11875042131101</v>
      </c>
      <c r="O19" s="1">
        <v>15.9926940149195</v>
      </c>
      <c r="P19" s="1">
        <v>52.432874307176803</v>
      </c>
      <c r="Q19" s="1">
        <v>38.077122355407298</v>
      </c>
      <c r="R19" s="1">
        <v>35.6386820649535</v>
      </c>
      <c r="S19" s="1">
        <v>32.069600000000001</v>
      </c>
      <c r="T19" s="1">
        <v>32.820687775083599</v>
      </c>
      <c r="U19" s="11">
        <v>30</v>
      </c>
      <c r="V19" s="1">
        <v>86.754099999999994</v>
      </c>
      <c r="W19" s="1">
        <v>29.211890877533101</v>
      </c>
      <c r="X19" s="1">
        <v>46.024967632606199</v>
      </c>
      <c r="Y19" s="1">
        <v>31.2533758137502</v>
      </c>
      <c r="Z19" s="1">
        <v>27.4900145462381</v>
      </c>
      <c r="AA19" s="1">
        <v>40.5278800968265</v>
      </c>
      <c r="AB19" s="1">
        <v>33.196138331173202</v>
      </c>
      <c r="AC19" s="1">
        <v>69.277585978816305</v>
      </c>
      <c r="AD19" s="1">
        <v>27.734461206114901</v>
      </c>
      <c r="AE19" s="1">
        <v>20.203399757558099</v>
      </c>
      <c r="AF19" s="1">
        <v>37.431477587885603</v>
      </c>
      <c r="AG19" s="1">
        <v>32.421972742598903</v>
      </c>
      <c r="AH19" s="1">
        <v>23.215178392912399</v>
      </c>
      <c r="AI19" s="1">
        <v>24.451006671425301</v>
      </c>
      <c r="AJ19" s="11">
        <v>19</v>
      </c>
      <c r="AK19" s="1">
        <v>31.8642921086286</v>
      </c>
      <c r="AL19" s="1">
        <v>31.206060537745</v>
      </c>
    </row>
    <row r="20" spans="1:38" x14ac:dyDescent="0.25">
      <c r="A20" t="s">
        <v>53</v>
      </c>
      <c r="B20" s="1">
        <v>83.734234560387407</v>
      </c>
      <c r="C20" s="1">
        <v>146.44560632975899</v>
      </c>
      <c r="D20" s="1">
        <v>73.221915436044199</v>
      </c>
      <c r="E20" s="1">
        <v>67.968004617455804</v>
      </c>
      <c r="F20" s="1">
        <v>4.86687436470128</v>
      </c>
      <c r="G20" s="1">
        <v>11.945513467976999</v>
      </c>
      <c r="H20" s="1">
        <v>70.049700000000001</v>
      </c>
      <c r="I20" s="1">
        <v>4.1854458095853504</v>
      </c>
      <c r="J20" s="1">
        <v>24.592501002457102</v>
      </c>
      <c r="K20" s="1">
        <v>24.146417146974301</v>
      </c>
      <c r="L20" s="1">
        <v>10.0046</v>
      </c>
      <c r="M20" s="1">
        <v>23.4690815862762</v>
      </c>
      <c r="N20" s="1">
        <v>104.71471872423299</v>
      </c>
      <c r="O20" s="1">
        <v>15.1942333032533</v>
      </c>
      <c r="P20" s="1">
        <v>58.422737079239603</v>
      </c>
      <c r="Q20" s="1">
        <v>37.177334483667401</v>
      </c>
      <c r="R20" s="1">
        <v>41.558871680853997</v>
      </c>
      <c r="S20" s="1">
        <v>31.613900000000001</v>
      </c>
      <c r="T20" s="1">
        <v>31.828776670586201</v>
      </c>
      <c r="U20" s="11">
        <v>30</v>
      </c>
      <c r="V20" s="1">
        <v>88.194999999999993</v>
      </c>
      <c r="W20" s="1">
        <v>29.025526600747199</v>
      </c>
      <c r="X20" s="1">
        <v>48.070733330736701</v>
      </c>
      <c r="Y20" s="1">
        <v>31.645135042484998</v>
      </c>
      <c r="Z20" s="1">
        <v>28.012907249433798</v>
      </c>
      <c r="AA20" s="1">
        <v>42.551516086389299</v>
      </c>
      <c r="AB20" s="1">
        <v>31.186001570956499</v>
      </c>
      <c r="AC20" s="1">
        <v>73.6659997407058</v>
      </c>
      <c r="AD20" s="1">
        <v>28.818991302616698</v>
      </c>
      <c r="AE20" s="1">
        <v>19.874689078384399</v>
      </c>
      <c r="AF20" s="1">
        <v>39.530222168836502</v>
      </c>
      <c r="AG20" s="1">
        <v>33.006304530095001</v>
      </c>
      <c r="AH20" s="1">
        <v>23.853016010021001</v>
      </c>
      <c r="AI20" s="1">
        <v>24.9954741615893</v>
      </c>
      <c r="AJ20" s="11">
        <v>19</v>
      </c>
      <c r="AK20" s="1">
        <v>32.246864017171603</v>
      </c>
      <c r="AL20" s="1">
        <v>31.897696546547198</v>
      </c>
    </row>
    <row r="21" spans="1:38" x14ac:dyDescent="0.25">
      <c r="A21" t="s">
        <v>54</v>
      </c>
      <c r="B21" s="1">
        <v>75.860764939440301</v>
      </c>
      <c r="C21" s="1">
        <v>131.617436841265</v>
      </c>
      <c r="D21" s="1">
        <v>66.477489248719095</v>
      </c>
      <c r="E21" s="1">
        <v>60.3072845330245</v>
      </c>
      <c r="F21" s="1">
        <v>4.3634046028356304</v>
      </c>
      <c r="G21" s="1">
        <v>10.975465152946599</v>
      </c>
      <c r="H21" s="1">
        <v>63.683500000000002</v>
      </c>
      <c r="I21" s="1">
        <v>3.9018934801069798</v>
      </c>
      <c r="J21" s="1">
        <v>21.916836550566401</v>
      </c>
      <c r="K21" s="1">
        <v>22.317263232319199</v>
      </c>
      <c r="L21" s="1">
        <v>8.0395000000000003</v>
      </c>
      <c r="M21" s="1">
        <v>21.534361014085199</v>
      </c>
      <c r="N21" s="1">
        <v>91.781265042258497</v>
      </c>
      <c r="O21" s="1">
        <v>13.636105588686901</v>
      </c>
      <c r="P21" s="1">
        <v>52.109109941654701</v>
      </c>
      <c r="Q21" s="1">
        <v>33.041039290012101</v>
      </c>
      <c r="R21" s="1">
        <v>38.236605327706897</v>
      </c>
      <c r="S21" s="1">
        <v>27.432600000000001</v>
      </c>
      <c r="T21" s="1">
        <v>28.440280956941798</v>
      </c>
      <c r="U21" s="11">
        <v>30</v>
      </c>
      <c r="V21" s="1">
        <v>93.315899999999999</v>
      </c>
      <c r="W21" s="1">
        <v>24.6724544198809</v>
      </c>
      <c r="X21" s="1">
        <v>46.181425771785698</v>
      </c>
      <c r="Y21" s="1">
        <v>26.6138702255524</v>
      </c>
      <c r="Z21" s="1">
        <v>24.8635526165058</v>
      </c>
      <c r="AA21" s="1">
        <v>39.6104727011516</v>
      </c>
      <c r="AB21" s="1">
        <v>26.635604622008199</v>
      </c>
      <c r="AC21" s="1">
        <v>71.450293480575496</v>
      </c>
      <c r="AD21" s="1">
        <v>25.9639053462035</v>
      </c>
      <c r="AE21" s="1">
        <v>17.3047057439212</v>
      </c>
      <c r="AF21" s="1">
        <v>37.561144913457902</v>
      </c>
      <c r="AG21" s="1">
        <v>29.272531181100401</v>
      </c>
      <c r="AH21" s="1">
        <v>20.6796127476279</v>
      </c>
      <c r="AI21" s="1">
        <v>23.3703014451389</v>
      </c>
      <c r="AJ21" s="11">
        <v>19</v>
      </c>
      <c r="AK21" s="1">
        <v>28.1688705357796</v>
      </c>
      <c r="AL21" s="1">
        <v>31.763944368969501</v>
      </c>
    </row>
    <row r="22" spans="1:38" x14ac:dyDescent="0.25">
      <c r="A22" t="s">
        <v>55</v>
      </c>
      <c r="B22" s="1">
        <v>74.453895109195102</v>
      </c>
      <c r="C22" s="1">
        <v>125.63973605345301</v>
      </c>
      <c r="D22" s="1">
        <v>66.330386369912105</v>
      </c>
      <c r="E22" s="1">
        <v>61.103182102562101</v>
      </c>
      <c r="F22" s="1">
        <v>4.4379927157046204</v>
      </c>
      <c r="G22" s="1">
        <v>10.7747542900153</v>
      </c>
      <c r="H22" s="1">
        <v>64.274900000000002</v>
      </c>
      <c r="I22" s="1">
        <v>3.7162540151332299</v>
      </c>
      <c r="J22" s="1">
        <v>21.270522825625701</v>
      </c>
      <c r="K22" s="1">
        <v>21.765794179474199</v>
      </c>
      <c r="L22" s="1">
        <v>8.6526999999999994</v>
      </c>
      <c r="M22" s="1">
        <v>23.268690753467801</v>
      </c>
      <c r="N22" s="1">
        <v>97.196996154142994</v>
      </c>
      <c r="O22" s="1">
        <v>14.145132809794699</v>
      </c>
      <c r="P22" s="1">
        <v>46.701213608263203</v>
      </c>
      <c r="Q22" s="1">
        <v>32.481723218006302</v>
      </c>
      <c r="R22" s="1">
        <v>33.0976040300976</v>
      </c>
      <c r="S22" s="1">
        <v>27.545400000000001</v>
      </c>
      <c r="T22" s="1">
        <v>38.014277034611901</v>
      </c>
      <c r="U22" s="11">
        <v>30</v>
      </c>
      <c r="V22" s="1">
        <v>90.797399999999996</v>
      </c>
      <c r="W22" s="1">
        <v>24.860143112847101</v>
      </c>
      <c r="X22" s="1">
        <v>43.938920143230099</v>
      </c>
      <c r="Y22" s="1">
        <v>24.41290208689</v>
      </c>
      <c r="Z22" s="1">
        <v>24.154730295603301</v>
      </c>
      <c r="AA22" s="1">
        <v>38.906318237206698</v>
      </c>
      <c r="AB22" s="1">
        <v>27.416215159002299</v>
      </c>
      <c r="AC22" s="1">
        <v>62.881308970454299</v>
      </c>
      <c r="AD22" s="1">
        <v>25.670474676470601</v>
      </c>
      <c r="AE22" s="1">
        <v>17.164266157412801</v>
      </c>
      <c r="AF22" s="1">
        <v>33.579564492724302</v>
      </c>
      <c r="AG22" s="1">
        <v>29.937079685949101</v>
      </c>
      <c r="AH22" s="1">
        <v>22.302460689824699</v>
      </c>
      <c r="AI22" s="1">
        <v>22.765944160711101</v>
      </c>
      <c r="AJ22" s="11">
        <v>19</v>
      </c>
      <c r="AK22" s="1">
        <v>28.269780294164399</v>
      </c>
      <c r="AL22" s="1">
        <v>32.9596403950816</v>
      </c>
    </row>
    <row r="23" spans="1:38" x14ac:dyDescent="0.25">
      <c r="A23" t="s">
        <v>56</v>
      </c>
      <c r="B23" s="1">
        <v>75.705051862584696</v>
      </c>
      <c r="C23" s="1">
        <v>129.59974909585401</v>
      </c>
      <c r="D23" s="1">
        <v>71.135437268749399</v>
      </c>
      <c r="E23" s="1">
        <v>65.776896960697698</v>
      </c>
      <c r="F23" s="1">
        <v>4.7643157095064304</v>
      </c>
      <c r="G23" s="1">
        <v>10.984568185886801</v>
      </c>
      <c r="H23" s="1">
        <v>63.685400000000001</v>
      </c>
      <c r="I23" s="1">
        <v>3.9127804745346202</v>
      </c>
      <c r="J23" s="1">
        <v>21.535770057815999</v>
      </c>
      <c r="K23" s="1">
        <v>22.111438677483299</v>
      </c>
      <c r="L23" s="1">
        <v>9.0524000000000004</v>
      </c>
      <c r="M23" s="1">
        <v>21.830530093041698</v>
      </c>
      <c r="N23" s="1">
        <v>95.986875315907</v>
      </c>
      <c r="O23" s="1">
        <v>14.0416633835725</v>
      </c>
      <c r="P23" s="1">
        <v>42.442165373141798</v>
      </c>
      <c r="Q23" s="1">
        <v>29.330460784622399</v>
      </c>
      <c r="R23" s="1">
        <v>29.849814560280301</v>
      </c>
      <c r="S23" s="1">
        <v>25.143699999999999</v>
      </c>
      <c r="T23" s="1">
        <v>36.3465511169914</v>
      </c>
      <c r="U23" s="11">
        <v>30</v>
      </c>
      <c r="V23" s="1">
        <v>81.790099999999995</v>
      </c>
      <c r="W23" s="1">
        <v>25.4589684286112</v>
      </c>
      <c r="X23" s="1">
        <v>43.538848716539398</v>
      </c>
      <c r="Y23" s="1">
        <v>25.347423988603101</v>
      </c>
      <c r="Z23" s="1">
        <v>25.799337298332901</v>
      </c>
      <c r="AA23" s="1">
        <v>38.718084743923697</v>
      </c>
      <c r="AB23" s="1">
        <v>27.680964878640602</v>
      </c>
      <c r="AC23" s="1">
        <v>60.376748906824901</v>
      </c>
      <c r="AD23" s="1">
        <v>26.1754376509103</v>
      </c>
      <c r="AE23" s="1">
        <v>17.886975775989001</v>
      </c>
      <c r="AF23" s="1">
        <v>34.171569518487701</v>
      </c>
      <c r="AG23" s="1">
        <v>30.310876812543398</v>
      </c>
      <c r="AH23" s="1">
        <v>23.050978871624199</v>
      </c>
      <c r="AI23" s="1">
        <v>23.086089741204098</v>
      </c>
      <c r="AJ23" s="11">
        <v>19</v>
      </c>
      <c r="AK23" s="1">
        <v>27.9458068593501</v>
      </c>
      <c r="AL23" s="1">
        <v>33.986688470928101</v>
      </c>
    </row>
    <row r="24" spans="1:38" x14ac:dyDescent="0.25">
      <c r="A24" t="s">
        <v>57</v>
      </c>
      <c r="B24" s="1">
        <v>67.503419312551301</v>
      </c>
      <c r="C24" s="1">
        <v>108.27124552486301</v>
      </c>
      <c r="D24" s="1">
        <v>67.583530407848301</v>
      </c>
      <c r="E24" s="1">
        <v>64.857404042834602</v>
      </c>
      <c r="F24" s="1">
        <v>4.2515224335321502</v>
      </c>
      <c r="G24" s="1">
        <v>9.9563350571929607</v>
      </c>
      <c r="H24" s="1">
        <v>57.777299999999997</v>
      </c>
      <c r="I24" s="1">
        <v>3.4690335310342899</v>
      </c>
      <c r="J24" s="1">
        <v>19.299355682793902</v>
      </c>
      <c r="K24" s="1">
        <v>19.915618507518399</v>
      </c>
      <c r="L24" s="1">
        <v>7.7401999999999997</v>
      </c>
      <c r="M24" s="1">
        <v>19.032552347139202</v>
      </c>
      <c r="N24" s="1">
        <v>78.846526707570902</v>
      </c>
      <c r="O24" s="1">
        <v>12.59362086528</v>
      </c>
      <c r="P24" s="1">
        <v>33.1752979246601</v>
      </c>
      <c r="Q24" s="1">
        <v>25.439021166429601</v>
      </c>
      <c r="R24" s="1">
        <v>23.312231051247402</v>
      </c>
      <c r="S24" s="1">
        <v>23.530999999999999</v>
      </c>
      <c r="T24" s="1">
        <v>33.182401033498401</v>
      </c>
      <c r="U24" s="11">
        <v>30</v>
      </c>
      <c r="V24" s="1">
        <v>87.506500000000003</v>
      </c>
      <c r="W24" s="1">
        <v>25.064344594728301</v>
      </c>
      <c r="X24" s="1">
        <v>37.737354677327602</v>
      </c>
      <c r="Y24" s="1">
        <v>21.8555667165279</v>
      </c>
      <c r="Z24" s="1">
        <v>25.496722152491198</v>
      </c>
      <c r="AA24" s="1">
        <v>35.461717152981301</v>
      </c>
      <c r="AB24" s="1">
        <v>24.7209824276649</v>
      </c>
      <c r="AC24" s="1">
        <v>41.506629274997898</v>
      </c>
      <c r="AD24" s="1">
        <v>22.064966890825399</v>
      </c>
      <c r="AE24" s="1">
        <v>16.528854762143801</v>
      </c>
      <c r="AF24" s="1">
        <v>29.171048019765799</v>
      </c>
      <c r="AG24" s="1">
        <v>28.528425008390801</v>
      </c>
      <c r="AH24" s="1">
        <v>18.9816346571026</v>
      </c>
      <c r="AI24" s="1">
        <v>21.653255112927202</v>
      </c>
      <c r="AJ24" s="11">
        <v>19</v>
      </c>
      <c r="AK24" s="1">
        <v>23.6418965628454</v>
      </c>
      <c r="AL24" s="1">
        <v>32.442765359484497</v>
      </c>
    </row>
    <row r="25" spans="1:38" x14ac:dyDescent="0.25">
      <c r="A25" t="s">
        <v>58</v>
      </c>
      <c r="B25" s="1">
        <v>57.316533230588902</v>
      </c>
      <c r="C25" s="1">
        <v>84.043849691180796</v>
      </c>
      <c r="D25" s="1">
        <v>60.343404107562002</v>
      </c>
      <c r="E25" s="1">
        <v>60.054840468056298</v>
      </c>
      <c r="F25" s="1">
        <v>3.8879053832958501</v>
      </c>
      <c r="G25" s="1">
        <v>8.3167945817777404</v>
      </c>
      <c r="H25" s="1">
        <v>48.18</v>
      </c>
      <c r="I25" s="1">
        <v>3.06628228497858</v>
      </c>
      <c r="J25" s="1">
        <v>16.0702849757911</v>
      </c>
      <c r="K25" s="1">
        <v>16.4738398857241</v>
      </c>
      <c r="L25" s="1">
        <v>5.5396000000000001</v>
      </c>
      <c r="M25" s="1">
        <v>13.3843760172856</v>
      </c>
      <c r="N25" s="1">
        <v>64.432835521545002</v>
      </c>
      <c r="O25" s="1">
        <v>10.978801969195001</v>
      </c>
      <c r="P25" s="1">
        <v>22.6759608864486</v>
      </c>
      <c r="Q25" s="1">
        <v>19.4263209350217</v>
      </c>
      <c r="R25" s="1">
        <v>18.334214494761898</v>
      </c>
      <c r="S25" s="1">
        <v>19.248999999999999</v>
      </c>
      <c r="T25" s="1">
        <v>22.5263896192122</v>
      </c>
      <c r="U25" s="11">
        <v>30</v>
      </c>
      <c r="V25" s="1">
        <v>72.641999999999996</v>
      </c>
      <c r="W25" s="1">
        <v>26.993514807910302</v>
      </c>
      <c r="X25" s="1">
        <v>29.5136951479979</v>
      </c>
      <c r="Y25" s="1">
        <v>18.553473462166298</v>
      </c>
      <c r="Z25" s="1">
        <v>23.267992618274199</v>
      </c>
      <c r="AA25" s="1">
        <v>30.722230400902902</v>
      </c>
      <c r="AB25" s="1">
        <v>18.379333782</v>
      </c>
      <c r="AC25" s="1">
        <v>30.321831431088601</v>
      </c>
      <c r="AD25" s="1">
        <v>16.9213314436426</v>
      </c>
      <c r="AE25" s="1">
        <v>11.784053800838</v>
      </c>
      <c r="AF25" s="1">
        <v>26.5159335781299</v>
      </c>
      <c r="AG25" s="1">
        <v>24.7800226127057</v>
      </c>
      <c r="AH25" s="1">
        <v>16.197459870525801</v>
      </c>
      <c r="AI25" s="1">
        <v>20.033848697093099</v>
      </c>
      <c r="AJ25" s="11">
        <v>19</v>
      </c>
      <c r="AK25" s="1">
        <v>20.1148440619525</v>
      </c>
      <c r="AL25" s="1">
        <v>31.691484224386102</v>
      </c>
    </row>
    <row r="26" spans="1:38" x14ac:dyDescent="0.25">
      <c r="A26" t="s">
        <v>59</v>
      </c>
      <c r="B26" s="1">
        <v>54.805157720784599</v>
      </c>
      <c r="C26" s="1">
        <v>79.842453538297903</v>
      </c>
      <c r="D26" s="1">
        <v>57.433508392961201</v>
      </c>
      <c r="E26" s="1">
        <v>58.698092538812098</v>
      </c>
      <c r="F26" s="1">
        <v>3.5056413048423001</v>
      </c>
      <c r="G26" s="1">
        <v>7.0247941735480603</v>
      </c>
      <c r="H26" s="1">
        <v>46.18</v>
      </c>
      <c r="I26" s="1">
        <v>2.8665828984810302</v>
      </c>
      <c r="J26" s="1">
        <v>14.182943143358001</v>
      </c>
      <c r="K26" s="1">
        <v>13.9112591843553</v>
      </c>
      <c r="L26" s="1">
        <v>5.47</v>
      </c>
      <c r="M26" s="1">
        <v>12.4578094052822</v>
      </c>
      <c r="N26" s="1">
        <v>69.704165976076297</v>
      </c>
      <c r="O26" s="1">
        <v>10.831010113319101</v>
      </c>
      <c r="P26" s="1">
        <v>18.8727176288943</v>
      </c>
      <c r="Q26" s="1">
        <v>18.427336072584801</v>
      </c>
      <c r="R26" s="1">
        <v>15.3830365977537</v>
      </c>
      <c r="S26" s="1">
        <v>15.94</v>
      </c>
      <c r="T26" s="1">
        <v>21.859364545885299</v>
      </c>
      <c r="U26" s="11">
        <v>30</v>
      </c>
      <c r="V26" s="1">
        <v>77.313400000000001</v>
      </c>
      <c r="W26" s="1">
        <v>19.756697067850599</v>
      </c>
      <c r="X26" s="1">
        <v>29.109432613846501</v>
      </c>
      <c r="Y26" s="1">
        <v>18.2527989345554</v>
      </c>
      <c r="Z26" s="1">
        <v>22.5987171457726</v>
      </c>
      <c r="AA26" s="1">
        <v>29.767084720207901</v>
      </c>
      <c r="AB26" s="1">
        <v>15.9642278325958</v>
      </c>
      <c r="AC26" s="1">
        <v>27.472008075008699</v>
      </c>
      <c r="AD26" s="1">
        <v>16.971065859915001</v>
      </c>
      <c r="AE26" s="1">
        <v>12.1472650116742</v>
      </c>
      <c r="AF26" s="1">
        <v>26.937377441364301</v>
      </c>
      <c r="AG26" s="1">
        <v>23.585399614760401</v>
      </c>
      <c r="AH26" s="1">
        <v>14.974013758350299</v>
      </c>
      <c r="AI26" s="1">
        <v>20.993258632899</v>
      </c>
      <c r="AJ26" s="11">
        <v>19</v>
      </c>
      <c r="AK26" s="1">
        <v>18.178842676246699</v>
      </c>
      <c r="AL26" s="1">
        <v>30.3533049924525</v>
      </c>
    </row>
    <row r="27" spans="1:38" x14ac:dyDescent="0.25">
      <c r="A27" t="s">
        <v>60</v>
      </c>
      <c r="B27" s="1">
        <v>51.364159520543097</v>
      </c>
      <c r="C27" s="1">
        <v>78.815434529653302</v>
      </c>
      <c r="D27" s="1">
        <v>49.888650392692497</v>
      </c>
      <c r="E27" s="1">
        <v>50.385566068178399</v>
      </c>
      <c r="F27" s="1">
        <v>3.1886418251491202</v>
      </c>
      <c r="G27" s="1">
        <v>7.7890873157469898</v>
      </c>
      <c r="H27" s="1">
        <v>47.57</v>
      </c>
      <c r="I27" s="1">
        <v>3.1014223529646201</v>
      </c>
      <c r="J27" s="1">
        <v>14.720622634344201</v>
      </c>
      <c r="K27" s="1">
        <v>15.4154140836637</v>
      </c>
      <c r="L27" s="1">
        <v>5.3224</v>
      </c>
      <c r="M27" s="1">
        <v>11.8970716821604</v>
      </c>
      <c r="N27" s="1">
        <v>67.191142403000995</v>
      </c>
      <c r="O27" s="1">
        <v>9.9674034549820103</v>
      </c>
      <c r="P27" s="1">
        <v>20.937525231596801</v>
      </c>
      <c r="Q27" s="1">
        <v>20.1309049022118</v>
      </c>
      <c r="R27" s="1">
        <v>12.722362548782399</v>
      </c>
      <c r="S27" s="1">
        <v>16.9191</v>
      </c>
      <c r="T27" s="1">
        <v>20.663960325187201</v>
      </c>
      <c r="U27" s="11">
        <v>30</v>
      </c>
      <c r="V27" s="1">
        <v>87.448300000000003</v>
      </c>
      <c r="W27" s="1">
        <v>19.003764828694099</v>
      </c>
      <c r="X27" s="1">
        <v>29.479959748764099</v>
      </c>
      <c r="Y27" s="1">
        <v>18.3493196824232</v>
      </c>
      <c r="Z27" s="1">
        <v>21.614643006737701</v>
      </c>
      <c r="AA27" s="1">
        <v>28.847833049169601</v>
      </c>
      <c r="AB27" s="1">
        <v>13.864556243719299</v>
      </c>
      <c r="AC27" s="1">
        <v>23.337620216480701</v>
      </c>
      <c r="AD27" s="1">
        <v>16.687125836975898</v>
      </c>
      <c r="AE27" s="1">
        <v>12.0270485051153</v>
      </c>
      <c r="AF27" s="1">
        <v>23.822349711692599</v>
      </c>
      <c r="AG27" s="1">
        <v>22.149173784276201</v>
      </c>
      <c r="AH27" s="1">
        <v>14.028480865994799</v>
      </c>
      <c r="AI27" s="1">
        <v>19.8977828687654</v>
      </c>
      <c r="AJ27" s="11">
        <v>19</v>
      </c>
      <c r="AK27" s="1">
        <v>16.5480107106685</v>
      </c>
      <c r="AL27" s="1">
        <v>29.3545744322488</v>
      </c>
    </row>
    <row r="28" spans="1:38" x14ac:dyDescent="0.25">
      <c r="A28" t="s">
        <v>61</v>
      </c>
      <c r="B28" s="1">
        <v>50.704266834895201</v>
      </c>
      <c r="C28" s="1">
        <v>78.077251656062401</v>
      </c>
      <c r="D28" s="1">
        <v>52.967746064724302</v>
      </c>
      <c r="E28" s="1">
        <v>52.728955801776202</v>
      </c>
      <c r="F28" s="1">
        <v>3.44970022019056</v>
      </c>
      <c r="G28" s="1">
        <v>7.1291011632660304</v>
      </c>
      <c r="H28" s="1">
        <v>43.749000000000002</v>
      </c>
      <c r="I28" s="1">
        <v>2.9300836001149602</v>
      </c>
      <c r="J28" s="1">
        <v>13.5740121385329</v>
      </c>
      <c r="K28" s="1">
        <v>14.1878324060142</v>
      </c>
      <c r="L28" s="1">
        <v>5.5743999999999998</v>
      </c>
      <c r="M28" s="1">
        <v>10.1878711357464</v>
      </c>
      <c r="N28" s="1">
        <v>65.5927505213144</v>
      </c>
      <c r="O28" s="1">
        <v>9.9453935112461398</v>
      </c>
      <c r="P28" s="1">
        <v>21.863716057276701</v>
      </c>
      <c r="Q28" s="1">
        <v>19.0474738536094</v>
      </c>
      <c r="R28" s="1">
        <v>11.5114936566643</v>
      </c>
      <c r="S28" s="1">
        <v>17.721399999999999</v>
      </c>
      <c r="T28" s="1">
        <v>20.936773580177899</v>
      </c>
      <c r="U28" s="1">
        <v>30.2973</v>
      </c>
      <c r="V28" s="1">
        <v>91.316299999999998</v>
      </c>
      <c r="W28" s="1">
        <v>17.6063505799757</v>
      </c>
      <c r="X28" s="1">
        <v>29.072323674689301</v>
      </c>
      <c r="Y28" s="1">
        <v>17.2997139475222</v>
      </c>
      <c r="Z28" s="1">
        <v>21.782266730544301</v>
      </c>
      <c r="AA28" s="1">
        <v>28.145683644771498</v>
      </c>
      <c r="AB28" s="1">
        <v>12.825191104594801</v>
      </c>
      <c r="AC28" s="1">
        <v>24.539412165661702</v>
      </c>
      <c r="AD28" s="1">
        <v>16.490457422818899</v>
      </c>
      <c r="AE28" s="1">
        <v>11.116092830985499</v>
      </c>
      <c r="AF28" s="1">
        <v>25.179913083855599</v>
      </c>
      <c r="AG28" s="1">
        <v>22.731923562140398</v>
      </c>
      <c r="AH28" s="1">
        <v>14.4802206700705</v>
      </c>
      <c r="AI28" s="1">
        <v>19.3557501428044</v>
      </c>
      <c r="AJ28" s="11">
        <v>19</v>
      </c>
      <c r="AK28" s="1">
        <v>15.3269672292351</v>
      </c>
      <c r="AL28" s="1">
        <v>29.281361818568499</v>
      </c>
    </row>
    <row r="29" spans="1:38" x14ac:dyDescent="0.25">
      <c r="A29" t="s">
        <v>62</v>
      </c>
      <c r="B29" s="1">
        <v>46.918098636907303</v>
      </c>
      <c r="C29" s="1">
        <v>72.879777298203805</v>
      </c>
      <c r="D29" s="1">
        <v>48.758274433428603</v>
      </c>
      <c r="E29" s="1">
        <v>47.9315139315393</v>
      </c>
      <c r="F29" s="1">
        <v>3.3191710226698401</v>
      </c>
      <c r="G29" s="1">
        <v>6.3647616763809403</v>
      </c>
      <c r="H29" s="1">
        <v>38.904000000000003</v>
      </c>
      <c r="I29" s="1">
        <v>2.7242445693295401</v>
      </c>
      <c r="J29" s="1">
        <v>11.874977878388499</v>
      </c>
      <c r="K29" s="1">
        <v>12.7320764228507</v>
      </c>
      <c r="L29" s="1">
        <v>5.3349000000000002</v>
      </c>
      <c r="M29" s="1">
        <v>8.0924875844276194</v>
      </c>
      <c r="N29" s="1">
        <v>67.194627611299794</v>
      </c>
      <c r="O29" s="1">
        <v>9.9989434774488704</v>
      </c>
      <c r="P29" s="1">
        <v>21.252891985394999</v>
      </c>
      <c r="Q29" s="1">
        <v>17.814265196466</v>
      </c>
      <c r="R29" s="1">
        <v>12.937259789722701</v>
      </c>
      <c r="S29" s="1">
        <v>14.829599999999999</v>
      </c>
      <c r="T29" s="1">
        <v>18.888911315768102</v>
      </c>
      <c r="U29" s="1">
        <v>29.472200000000001</v>
      </c>
      <c r="V29" s="1">
        <v>92.977699999999999</v>
      </c>
      <c r="W29" s="1">
        <v>15.168747032350399</v>
      </c>
      <c r="X29" s="1">
        <v>27.880808115640701</v>
      </c>
      <c r="Y29" s="1">
        <v>15.372329613077699</v>
      </c>
      <c r="Z29" s="1">
        <v>20.273653216284501</v>
      </c>
      <c r="AA29" s="1">
        <v>25.254086561750199</v>
      </c>
      <c r="AB29" s="1">
        <v>11.237689507476899</v>
      </c>
      <c r="AC29" s="1">
        <v>23.387148845560201</v>
      </c>
      <c r="AD29" s="1">
        <v>15.4515187041857</v>
      </c>
      <c r="AE29" s="1">
        <v>9.0659165026159592</v>
      </c>
      <c r="AF29" s="1">
        <v>24.331775412354901</v>
      </c>
      <c r="AG29" s="1">
        <v>21.767197833141999</v>
      </c>
      <c r="AH29" s="1">
        <v>13.1317564234056</v>
      </c>
      <c r="AI29" s="1">
        <v>18.962051475594102</v>
      </c>
      <c r="AJ29" s="11">
        <v>19</v>
      </c>
      <c r="AK29" s="1">
        <v>14.1735969185822</v>
      </c>
      <c r="AL29" s="1">
        <v>27.399659509980001</v>
      </c>
    </row>
    <row r="30" spans="1:38" x14ac:dyDescent="0.25">
      <c r="A30" t="s">
        <v>63</v>
      </c>
      <c r="B30" s="1">
        <v>47.126481834236799</v>
      </c>
      <c r="C30" s="1">
        <v>74.712335568050904</v>
      </c>
      <c r="D30" s="1">
        <v>49.653831771567397</v>
      </c>
      <c r="E30" s="1">
        <v>48.811271639480502</v>
      </c>
      <c r="F30" s="1">
        <v>3.4963177907336802</v>
      </c>
      <c r="G30" s="1">
        <v>7.03377242852868</v>
      </c>
      <c r="H30" s="1">
        <v>40.32</v>
      </c>
      <c r="I30" s="1">
        <v>2.8250843253168898</v>
      </c>
      <c r="J30" s="1">
        <v>12.0293811063819</v>
      </c>
      <c r="K30" s="1">
        <v>14.043760120259799</v>
      </c>
      <c r="L30" s="1">
        <v>5.6314000000000002</v>
      </c>
      <c r="M30" s="1">
        <v>9.1765259958427698</v>
      </c>
      <c r="N30" s="1">
        <v>74.376323187669996</v>
      </c>
      <c r="O30" s="1">
        <v>10.136297628047901</v>
      </c>
      <c r="P30" s="1">
        <v>24.168164833703301</v>
      </c>
      <c r="Q30" s="1">
        <v>20.529001662094799</v>
      </c>
      <c r="R30" s="1">
        <v>13.9005655093728</v>
      </c>
      <c r="S30" s="1">
        <v>17.978200000000001</v>
      </c>
      <c r="T30" s="1">
        <v>19.267495689529198</v>
      </c>
      <c r="U30" s="1">
        <v>33.738700000000001</v>
      </c>
      <c r="V30" s="1">
        <v>91.752899999999997</v>
      </c>
      <c r="W30" s="1">
        <v>16.479187306618002</v>
      </c>
      <c r="X30" s="1">
        <v>27.353786212055301</v>
      </c>
      <c r="Y30" s="1">
        <v>16.3649963720719</v>
      </c>
      <c r="Z30" s="1">
        <v>19.870587104814401</v>
      </c>
      <c r="AA30" s="1">
        <v>24.1736160337793</v>
      </c>
      <c r="AB30" s="1">
        <v>11.8439545362254</v>
      </c>
      <c r="AC30" s="1">
        <v>25.638581566263699</v>
      </c>
      <c r="AD30" s="1">
        <v>15.473360244411801</v>
      </c>
      <c r="AE30" s="1">
        <v>9.1385587447831895</v>
      </c>
      <c r="AF30" s="1">
        <v>23.865707016350999</v>
      </c>
      <c r="AG30" s="1">
        <v>21.206922737374502</v>
      </c>
      <c r="AH30" s="1">
        <v>13.9585506309494</v>
      </c>
      <c r="AI30" s="1">
        <v>18.608417588856</v>
      </c>
      <c r="AJ30" s="11">
        <v>19</v>
      </c>
      <c r="AK30" s="1">
        <v>15.142420663512199</v>
      </c>
      <c r="AL30" s="1">
        <v>27.399106961952199</v>
      </c>
    </row>
    <row r="31" spans="1:38" x14ac:dyDescent="0.25">
      <c r="A31" t="s">
        <v>64</v>
      </c>
      <c r="B31" s="1">
        <v>52.946439892308597</v>
      </c>
      <c r="C31" s="1">
        <v>88.5067910289644</v>
      </c>
      <c r="D31" s="1">
        <v>54.410240118051398</v>
      </c>
      <c r="E31" s="1">
        <v>52.564641444604902</v>
      </c>
      <c r="F31" s="1">
        <v>3.9531699820562101</v>
      </c>
      <c r="G31" s="1">
        <v>7.5748625962483001</v>
      </c>
      <c r="H31" s="1">
        <v>46.428400000000003</v>
      </c>
      <c r="I31" s="1">
        <v>3.0031964722237201</v>
      </c>
      <c r="J31" s="1">
        <v>14.336223710944299</v>
      </c>
      <c r="K31" s="1">
        <v>15.1686600591578</v>
      </c>
      <c r="L31" s="1">
        <v>6.7290000000000001</v>
      </c>
      <c r="M31" s="1">
        <v>11.1879488185658</v>
      </c>
      <c r="N31" s="1">
        <v>81.229844015039404</v>
      </c>
      <c r="O31" s="1">
        <v>11.168344646178101</v>
      </c>
      <c r="P31" s="1">
        <v>28.149449067184001</v>
      </c>
      <c r="Q31" s="1">
        <v>22.527769243395799</v>
      </c>
      <c r="R31" s="1">
        <v>17.848005852201499</v>
      </c>
      <c r="S31" s="1">
        <v>20.5608</v>
      </c>
      <c r="T31" s="1">
        <v>25.194489912519899</v>
      </c>
      <c r="U31" s="1">
        <v>29.373799999999999</v>
      </c>
      <c r="V31" s="1">
        <v>87.631799999999998</v>
      </c>
      <c r="W31" s="1">
        <v>21.292103544189299</v>
      </c>
      <c r="X31" s="1">
        <v>30.4342967093108</v>
      </c>
      <c r="Y31" s="1">
        <v>20.2434590019027</v>
      </c>
      <c r="Z31" s="1">
        <v>20.7399417059559</v>
      </c>
      <c r="AA31" s="1">
        <v>26.2121002868003</v>
      </c>
      <c r="AB31" s="1">
        <v>15.4078275390186</v>
      </c>
      <c r="AC31" s="1">
        <v>30.056072755989</v>
      </c>
      <c r="AD31" s="1">
        <v>18.001778543917599</v>
      </c>
      <c r="AE31" s="1">
        <v>10.9628488062624</v>
      </c>
      <c r="AF31" s="1">
        <v>25.4959054649878</v>
      </c>
      <c r="AG31" s="1">
        <v>23.336679799557601</v>
      </c>
      <c r="AH31" s="1">
        <v>16.390505376521901</v>
      </c>
      <c r="AI31" s="1">
        <v>18.770306755346699</v>
      </c>
      <c r="AJ31" s="11">
        <v>19</v>
      </c>
      <c r="AK31" s="1">
        <v>18.070931403921101</v>
      </c>
      <c r="AL31" s="1">
        <v>27.534941685446999</v>
      </c>
    </row>
    <row r="32" spans="1:38" x14ac:dyDescent="0.25">
      <c r="A32" t="s">
        <v>65</v>
      </c>
      <c r="B32" s="1">
        <v>56.445996408761701</v>
      </c>
      <c r="C32" s="1">
        <v>96.691089831073697</v>
      </c>
      <c r="D32" s="1">
        <v>53.7369617087611</v>
      </c>
      <c r="E32" s="1">
        <v>51.366414469034403</v>
      </c>
      <c r="F32" s="1">
        <v>3.9158759256217199</v>
      </c>
      <c r="G32" s="1">
        <v>8.2002439225058197</v>
      </c>
      <c r="H32" s="1">
        <v>50.74</v>
      </c>
      <c r="I32" s="1">
        <v>3.1655381166751</v>
      </c>
      <c r="J32" s="1">
        <v>15.3846388431457</v>
      </c>
      <c r="K32" s="1">
        <v>16.616516081635002</v>
      </c>
      <c r="L32" s="1">
        <v>8.6103000000000005</v>
      </c>
      <c r="M32" s="1">
        <v>11.8256505429004</v>
      </c>
      <c r="N32" s="1">
        <v>90.906571954077606</v>
      </c>
      <c r="O32" s="1">
        <v>12.7967023049047</v>
      </c>
      <c r="P32" s="1">
        <v>35.690549841667298</v>
      </c>
      <c r="Q32" s="1">
        <v>26.656330482347901</v>
      </c>
      <c r="R32" s="1">
        <v>22.107759641268199</v>
      </c>
      <c r="S32" s="1">
        <v>21.427199999999999</v>
      </c>
      <c r="T32" s="1">
        <v>28.310449897918499</v>
      </c>
      <c r="U32" s="1">
        <v>36.5092</v>
      </c>
      <c r="V32" s="1">
        <v>97.371110000000002</v>
      </c>
      <c r="W32" s="1">
        <v>20.6182738918518</v>
      </c>
      <c r="X32" s="1">
        <v>33.572532223033001</v>
      </c>
      <c r="Y32" s="1">
        <v>20.4905925247498</v>
      </c>
      <c r="Z32" s="1">
        <v>22.096971595329599</v>
      </c>
      <c r="AA32" s="1">
        <v>27.9497875242722</v>
      </c>
      <c r="AB32" s="1">
        <v>17.564782533647399</v>
      </c>
      <c r="AC32" s="1">
        <v>34.841559732590802</v>
      </c>
      <c r="AD32" s="1">
        <v>18.6124907011483</v>
      </c>
      <c r="AE32" s="1">
        <v>11.8244004366009</v>
      </c>
      <c r="AF32" s="1">
        <v>27.9922543275616</v>
      </c>
      <c r="AG32" s="1">
        <v>24.294663123926998</v>
      </c>
      <c r="AH32" s="1">
        <v>16.669750600818901</v>
      </c>
      <c r="AI32" s="1">
        <v>18.949783245171101</v>
      </c>
      <c r="AJ32" s="11">
        <v>19</v>
      </c>
      <c r="AK32" s="1">
        <v>19.6751513523411</v>
      </c>
      <c r="AL32" s="1">
        <v>28.1444021600831</v>
      </c>
    </row>
    <row r="33" spans="1:40" x14ac:dyDescent="0.25">
      <c r="A33" t="s">
        <v>66</v>
      </c>
      <c r="B33" s="1">
        <v>56.842715812285</v>
      </c>
      <c r="C33" s="1">
        <v>98.429332568021294</v>
      </c>
      <c r="D33" s="1">
        <v>54.1344527762691</v>
      </c>
      <c r="E33" s="1">
        <v>51.552307155175001</v>
      </c>
      <c r="F33" s="1">
        <v>3.9345229538389699</v>
      </c>
      <c r="G33" s="1">
        <v>8.0425867153927104</v>
      </c>
      <c r="H33" s="1">
        <v>48.382100000000001</v>
      </c>
      <c r="I33" s="1">
        <v>3.1427835519122498</v>
      </c>
      <c r="J33" s="1">
        <v>15.180763713211601</v>
      </c>
      <c r="K33" s="1">
        <v>16.2131000934247</v>
      </c>
      <c r="L33" s="1">
        <v>8.5252999999999997</v>
      </c>
      <c r="M33" s="1">
        <v>12.7306817732185</v>
      </c>
      <c r="N33" s="1">
        <v>96.285867821921599</v>
      </c>
      <c r="O33" s="1">
        <v>13.000869127160501</v>
      </c>
      <c r="P33" s="1">
        <v>33.396526005500199</v>
      </c>
      <c r="Q33" s="1">
        <v>27.1511439243104</v>
      </c>
      <c r="R33" s="1">
        <v>19.264272693599001</v>
      </c>
      <c r="S33" s="1">
        <v>21.704000000000001</v>
      </c>
      <c r="T33" s="1">
        <v>28.945457767725799</v>
      </c>
      <c r="U33" s="1">
        <v>34.314399999999999</v>
      </c>
      <c r="V33" s="1">
        <v>93.026799999999994</v>
      </c>
      <c r="W33" s="1">
        <v>21.6298929689838</v>
      </c>
      <c r="X33" s="1">
        <v>32.614728013120697</v>
      </c>
      <c r="Y33" s="1">
        <v>20.448255641051301</v>
      </c>
      <c r="Z33" s="1">
        <v>23.3298079702544</v>
      </c>
      <c r="AA33" s="1">
        <v>27.7491113298478</v>
      </c>
      <c r="AB33" s="1">
        <v>17.380254841347099</v>
      </c>
      <c r="AC33" s="1">
        <v>34.551807616555898</v>
      </c>
      <c r="AD33" s="1">
        <v>18.8798841027041</v>
      </c>
      <c r="AE33" s="1">
        <v>11.8573364657952</v>
      </c>
      <c r="AF33" s="1">
        <v>27.3475972841862</v>
      </c>
      <c r="AG33" s="1">
        <v>24.836677540490999</v>
      </c>
      <c r="AH33" s="1">
        <v>16.784398129022598</v>
      </c>
      <c r="AI33" s="1">
        <v>20.242151238820401</v>
      </c>
      <c r="AJ33" s="11">
        <v>19</v>
      </c>
      <c r="AK33" s="1">
        <v>19.510266586236799</v>
      </c>
      <c r="AL33" s="1">
        <v>29.1109007519999</v>
      </c>
    </row>
    <row r="34" spans="1:40" x14ac:dyDescent="0.25">
      <c r="A34" t="s">
        <v>67</v>
      </c>
      <c r="B34" s="1">
        <v>60.876079991191702</v>
      </c>
      <c r="C34" s="1">
        <v>103.23735096548999</v>
      </c>
      <c r="D34" s="1">
        <v>58.117952281675898</v>
      </c>
      <c r="E34" s="1">
        <v>55.387288383483202</v>
      </c>
      <c r="F34" s="1">
        <v>4.2421989194235303</v>
      </c>
      <c r="G34" s="1">
        <v>8.6077011080174408</v>
      </c>
      <c r="H34" s="1">
        <v>52.576300000000003</v>
      </c>
      <c r="I34" s="1">
        <v>3.33996808818417</v>
      </c>
      <c r="J34" s="1">
        <v>16.104287400901999</v>
      </c>
      <c r="K34" s="1">
        <v>17.4125631311272</v>
      </c>
      <c r="L34" s="1">
        <v>9.1331000000000007</v>
      </c>
      <c r="M34" s="1">
        <v>15.160181773722</v>
      </c>
      <c r="N34" s="1">
        <v>106.027261469216</v>
      </c>
      <c r="O34" s="1">
        <v>14.4937375410667</v>
      </c>
      <c r="P34" s="1">
        <v>35.875654987985399</v>
      </c>
      <c r="Q34" s="1">
        <v>30.505842784994201</v>
      </c>
      <c r="R34" s="1">
        <v>20.0640548925156</v>
      </c>
      <c r="S34" s="1">
        <v>25.091999999999999</v>
      </c>
      <c r="T34" s="1">
        <v>34.100322823692402</v>
      </c>
      <c r="U34" s="1">
        <v>35.243899999999996</v>
      </c>
      <c r="V34" s="1">
        <v>93.071299999999994</v>
      </c>
      <c r="W34" s="1">
        <v>24.3697189306226</v>
      </c>
      <c r="X34" s="1">
        <v>36.102406037239497</v>
      </c>
      <c r="Y34" s="1">
        <v>22.241649707999098</v>
      </c>
      <c r="Z34" s="1">
        <v>24.792833834950599</v>
      </c>
      <c r="AA34" s="1">
        <v>28.2023492483941</v>
      </c>
      <c r="AB34" s="1">
        <v>19.7127224349119</v>
      </c>
      <c r="AC34" s="1">
        <v>38.272043631147</v>
      </c>
      <c r="AD34" s="1">
        <v>20.536437283487899</v>
      </c>
      <c r="AE34" s="1">
        <v>12.7808261288128</v>
      </c>
      <c r="AF34" s="1">
        <v>27.381088312836699</v>
      </c>
      <c r="AG34" s="1">
        <v>27.267782631786599</v>
      </c>
      <c r="AH34" s="1">
        <v>17.022160928177101</v>
      </c>
      <c r="AI34" s="1">
        <v>21.378635493458798</v>
      </c>
      <c r="AJ34" s="11">
        <v>19</v>
      </c>
      <c r="AK34" s="1">
        <v>20.898938340697999</v>
      </c>
      <c r="AL34" s="1">
        <v>31.160669752370101</v>
      </c>
      <c r="AN34" s="3">
        <f>1800*10*12</f>
        <v>216000</v>
      </c>
    </row>
    <row r="35" spans="1:40" x14ac:dyDescent="0.25">
      <c r="A35" t="s">
        <v>68</v>
      </c>
      <c r="B35" s="1">
        <v>62.687167374563799</v>
      </c>
      <c r="C35" s="1">
        <v>111.357694379855</v>
      </c>
      <c r="D35" s="1">
        <v>57.867673765963197</v>
      </c>
      <c r="E35" s="1">
        <v>55.916251311525698</v>
      </c>
      <c r="F35" s="1">
        <v>4.1862578347717898</v>
      </c>
      <c r="G35" s="1">
        <v>8.7149567564716506</v>
      </c>
      <c r="H35" s="1">
        <v>52.51</v>
      </c>
      <c r="I35" s="1">
        <v>3.5154930448971302</v>
      </c>
      <c r="J35" s="1">
        <v>17.1882411085356</v>
      </c>
      <c r="K35" s="1">
        <v>17.551721559421701</v>
      </c>
      <c r="L35" s="1">
        <v>8.8263999999999996</v>
      </c>
      <c r="M35" s="1">
        <v>16.162621987865499</v>
      </c>
      <c r="N35" s="1">
        <v>98.292343529866002</v>
      </c>
      <c r="O35" s="1">
        <v>13.8927105878675</v>
      </c>
      <c r="P35" s="1">
        <v>36.014348927811</v>
      </c>
      <c r="Q35" s="1">
        <v>29.877284783085098</v>
      </c>
      <c r="R35" s="1">
        <v>20.074523499652098</v>
      </c>
      <c r="S35" s="1">
        <v>25.872399999999999</v>
      </c>
      <c r="T35" s="1">
        <v>36.364968236933599</v>
      </c>
      <c r="U35" s="1">
        <v>34.731099999999998</v>
      </c>
      <c r="V35" s="1">
        <v>94.624799999999993</v>
      </c>
      <c r="W35" s="1">
        <v>21.069178072244899</v>
      </c>
      <c r="X35" s="1">
        <v>36.130518869934299</v>
      </c>
      <c r="Y35" s="1">
        <v>23.608919826225101</v>
      </c>
      <c r="Z35" s="1">
        <v>24.958769127291902</v>
      </c>
      <c r="AA35" s="1">
        <v>29.545636931817398</v>
      </c>
      <c r="AB35" s="1">
        <v>21.572461070186801</v>
      </c>
      <c r="AC35" s="1">
        <v>37.031997079350099</v>
      </c>
      <c r="AD35" s="1">
        <v>21.301080295645399</v>
      </c>
      <c r="AE35" s="1">
        <v>13.740911379824</v>
      </c>
      <c r="AF35" s="1">
        <v>27.8773891509198</v>
      </c>
      <c r="AG35" s="1">
        <v>27.680380337277398</v>
      </c>
      <c r="AH35" s="1">
        <v>17.5536307145222</v>
      </c>
      <c r="AI35" s="1">
        <v>21.8152300712391</v>
      </c>
      <c r="AJ35" s="11">
        <v>19</v>
      </c>
      <c r="AK35" s="1">
        <v>21.140915651353499</v>
      </c>
      <c r="AL35" s="1">
        <v>31.485291718688</v>
      </c>
    </row>
    <row r="36" spans="1:40" x14ac:dyDescent="0.25">
      <c r="A36" t="s">
        <v>69</v>
      </c>
      <c r="B36" s="1">
        <v>64.3963840744576</v>
      </c>
      <c r="C36" s="1">
        <v>120.656968306176</v>
      </c>
      <c r="D36" s="1">
        <v>58.7325705062079</v>
      </c>
      <c r="E36" s="1">
        <v>56.102741459416798</v>
      </c>
      <c r="F36" s="1">
        <v>4.2978379463827698</v>
      </c>
      <c r="G36" s="1">
        <v>9.0008713010692905</v>
      </c>
      <c r="H36" s="1">
        <v>54.73</v>
      </c>
      <c r="I36" s="1">
        <v>3.6845127449516299</v>
      </c>
      <c r="J36" s="1">
        <v>18.0999610513337</v>
      </c>
      <c r="K36" s="1">
        <v>18.157797862338501</v>
      </c>
      <c r="L36" s="1">
        <v>9.8155999999999999</v>
      </c>
      <c r="M36" s="1">
        <v>16.360881189291</v>
      </c>
      <c r="N36" s="1">
        <v>101.06339591275299</v>
      </c>
      <c r="O36" s="1">
        <v>14.438325900917</v>
      </c>
      <c r="P36" s="1">
        <v>41.5517655300673</v>
      </c>
      <c r="Q36" s="1">
        <v>31.827436094195299</v>
      </c>
      <c r="R36" s="1">
        <v>22.650442603481402</v>
      </c>
      <c r="S36" s="1">
        <v>27.132200000000001</v>
      </c>
      <c r="T36" s="1">
        <v>36.650294529150997</v>
      </c>
      <c r="U36" s="1">
        <v>38.373100000000001</v>
      </c>
      <c r="V36" s="1">
        <v>99.522199999999998</v>
      </c>
      <c r="W36" s="1">
        <v>22.068317084537</v>
      </c>
      <c r="X36" s="1">
        <v>37.099700062468699</v>
      </c>
      <c r="Y36" s="1">
        <v>24.4493594852235</v>
      </c>
      <c r="Z36" s="1">
        <v>25.785431951871999</v>
      </c>
      <c r="AA36" s="1">
        <v>30.023662720491298</v>
      </c>
      <c r="AB36" s="1">
        <v>22.0569823220685</v>
      </c>
      <c r="AC36" s="1">
        <v>37.924367960947798</v>
      </c>
      <c r="AD36" s="1">
        <v>22.173474934702</v>
      </c>
      <c r="AE36" s="1">
        <v>14.821959673904001</v>
      </c>
      <c r="AF36" s="1">
        <v>28.445561163976901</v>
      </c>
      <c r="AG36" s="1">
        <v>28.304831912734901</v>
      </c>
      <c r="AH36" s="1">
        <v>18.229169271267601</v>
      </c>
      <c r="AI36" s="1">
        <v>22.397637060063602</v>
      </c>
      <c r="AJ36" s="11">
        <v>19</v>
      </c>
      <c r="AK36" s="1">
        <v>21.517920847709199</v>
      </c>
      <c r="AL36" s="1">
        <v>31.912338967421299</v>
      </c>
    </row>
    <row r="37" spans="1:40" x14ac:dyDescent="0.25">
      <c r="A37" t="s">
        <v>70</v>
      </c>
      <c r="B37" s="1">
        <v>64.051875615988195</v>
      </c>
      <c r="C37" s="1">
        <v>115.859796144782</v>
      </c>
      <c r="D37" s="1">
        <v>58.307343751597102</v>
      </c>
      <c r="E37" s="1">
        <v>56.601081858319901</v>
      </c>
      <c r="F37" s="1">
        <v>4.2415343925000197</v>
      </c>
      <c r="G37" s="1">
        <v>9.0629329209824103</v>
      </c>
      <c r="H37" s="1">
        <v>53.33</v>
      </c>
      <c r="I37" s="1">
        <v>3.6837467946492701</v>
      </c>
      <c r="J37" s="1">
        <v>17.3234614382202</v>
      </c>
      <c r="K37" s="1">
        <v>18.227675848783701</v>
      </c>
      <c r="L37" s="1">
        <v>9.2210000000000001</v>
      </c>
      <c r="M37" s="1">
        <v>16.357134730044901</v>
      </c>
      <c r="N37" s="1">
        <v>107.297187646689</v>
      </c>
      <c r="O37" s="1">
        <v>14.785556722663699</v>
      </c>
      <c r="P37" s="1">
        <v>43.118812273883101</v>
      </c>
      <c r="Q37" s="1">
        <v>31.827461704320999</v>
      </c>
      <c r="R37" s="1">
        <v>22.867200704996598</v>
      </c>
      <c r="S37" s="1">
        <v>25.571300000000001</v>
      </c>
      <c r="T37" s="1">
        <v>35.689829569252801</v>
      </c>
      <c r="U37" s="1">
        <v>37.926299999999998</v>
      </c>
      <c r="V37" s="1">
        <v>102.98180000000001</v>
      </c>
      <c r="W37" s="1">
        <v>22.1665334093247</v>
      </c>
      <c r="X37" s="1">
        <v>37.886829626180599</v>
      </c>
      <c r="Y37" s="1">
        <v>23.3430023687493</v>
      </c>
      <c r="Z37" s="1">
        <v>27.2023703428628</v>
      </c>
      <c r="AA37" s="1">
        <v>28.617560074551999</v>
      </c>
      <c r="AB37" s="1">
        <v>21.315198428146001</v>
      </c>
      <c r="AC37" s="1">
        <v>39.630837433356703</v>
      </c>
      <c r="AD37" s="1">
        <v>21.991329119336498</v>
      </c>
      <c r="AE37" s="1">
        <v>13.7625222489936</v>
      </c>
      <c r="AF37" s="1">
        <v>29.2915794349775</v>
      </c>
      <c r="AG37" s="1">
        <v>28.7860904272166</v>
      </c>
      <c r="AH37" s="1">
        <v>17.069318446885699</v>
      </c>
      <c r="AI37" s="1">
        <v>22.473563698888402</v>
      </c>
      <c r="AJ37" s="11">
        <v>19</v>
      </c>
      <c r="AK37" s="1">
        <v>21.297945786547299</v>
      </c>
      <c r="AL37" s="1">
        <v>32.104201843321</v>
      </c>
    </row>
    <row r="38" spans="1:40" x14ac:dyDescent="0.25">
      <c r="A38" t="s">
        <v>71</v>
      </c>
      <c r="B38" s="1">
        <v>66.504257408998797</v>
      </c>
      <c r="C38" s="1">
        <v>118.87979313749899</v>
      </c>
      <c r="D38" s="1">
        <v>61.085706995064299</v>
      </c>
      <c r="E38" s="1">
        <v>59.842311849875998</v>
      </c>
      <c r="F38" s="1">
        <v>4.44798075673675</v>
      </c>
      <c r="G38" s="1">
        <v>9.7153453751468</v>
      </c>
      <c r="H38" s="1">
        <v>56.88</v>
      </c>
      <c r="I38" s="1">
        <v>3.8984460225055599</v>
      </c>
      <c r="J38" s="1">
        <v>17.7604234295158</v>
      </c>
      <c r="K38" s="1">
        <v>19.607231998205101</v>
      </c>
      <c r="L38" s="1">
        <v>9.9871999999999996</v>
      </c>
      <c r="M38" s="1">
        <v>17.152695350958702</v>
      </c>
      <c r="N38" s="1">
        <v>108.57993169910699</v>
      </c>
      <c r="O38" s="1">
        <v>14.7104380138416</v>
      </c>
      <c r="P38" s="1">
        <v>48.164267132631899</v>
      </c>
      <c r="Q38" s="1">
        <v>32.895762507464397</v>
      </c>
      <c r="R38" s="1">
        <v>24.327932187849001</v>
      </c>
      <c r="S38" s="1">
        <v>25.499500000000001</v>
      </c>
      <c r="T38" s="1">
        <v>34.022890985159698</v>
      </c>
      <c r="U38" s="1">
        <v>47.065199999999997</v>
      </c>
      <c r="V38" s="1">
        <v>118.04205</v>
      </c>
      <c r="W38" s="1">
        <v>22.464022137844399</v>
      </c>
      <c r="X38" s="1">
        <v>42.447734905974499</v>
      </c>
      <c r="Y38" s="1">
        <v>25.130448785169001</v>
      </c>
      <c r="Z38" s="1">
        <v>27.789323101989702</v>
      </c>
      <c r="AA38" s="1">
        <v>29.568319541041799</v>
      </c>
      <c r="AB38" s="1">
        <v>21.525497985701399</v>
      </c>
      <c r="AC38" s="1">
        <v>46.206160713815798</v>
      </c>
      <c r="AD38" s="1">
        <v>22.990860320471999</v>
      </c>
      <c r="AE38" s="1">
        <v>13.934373784739099</v>
      </c>
      <c r="AF38" s="1">
        <v>30.3052362310913</v>
      </c>
      <c r="AG38" s="1">
        <v>29.7992662471781</v>
      </c>
      <c r="AH38" s="1">
        <v>17.272069962284899</v>
      </c>
      <c r="AI38" s="1">
        <v>23.517059024874399</v>
      </c>
      <c r="AJ38" s="11">
        <v>19</v>
      </c>
      <c r="AK38" s="1">
        <v>21.600682807657201</v>
      </c>
      <c r="AL38" s="1">
        <v>33.209142514304702</v>
      </c>
    </row>
    <row r="39" spans="1:40" x14ac:dyDescent="0.25">
      <c r="A39" t="s">
        <v>72</v>
      </c>
      <c r="B39" s="1">
        <v>68.549344678457501</v>
      </c>
      <c r="C39" s="1">
        <v>120.651471713772</v>
      </c>
      <c r="D39" s="1">
        <v>65.610587099604203</v>
      </c>
      <c r="E39" s="1">
        <v>63.649357787886899</v>
      </c>
      <c r="F39" s="1">
        <v>4.87025741085733</v>
      </c>
      <c r="G39" s="1">
        <v>9.7788779818518297</v>
      </c>
      <c r="H39" s="1">
        <v>58.6434</v>
      </c>
      <c r="I39" s="1">
        <v>3.9739539071660901</v>
      </c>
      <c r="J39" s="1">
        <v>18.297235617962698</v>
      </c>
      <c r="K39" s="1">
        <v>19.725152031387999</v>
      </c>
      <c r="L39" s="1">
        <v>10.5482</v>
      </c>
      <c r="M39" s="1">
        <v>17.0931266489454</v>
      </c>
      <c r="N39" s="1">
        <v>108.398568334201</v>
      </c>
      <c r="O39" s="1">
        <v>15.0734344905262</v>
      </c>
      <c r="P39" s="1">
        <v>47.289207443693002</v>
      </c>
      <c r="Q39" s="1">
        <v>33.886032738815203</v>
      </c>
      <c r="R39" s="1">
        <v>25.210252564232299</v>
      </c>
      <c r="S39" s="1">
        <v>28.777799999999999</v>
      </c>
      <c r="T39" s="1">
        <v>39.7428028445538</v>
      </c>
      <c r="U39" s="1">
        <v>41.317999999999998</v>
      </c>
      <c r="V39" s="1">
        <v>109.2466</v>
      </c>
      <c r="W39" s="1">
        <v>23.084263614619601</v>
      </c>
      <c r="X39" s="1">
        <v>44.561118598248903</v>
      </c>
      <c r="Y39" s="1">
        <v>26.2525705465622</v>
      </c>
      <c r="Z39" s="1">
        <v>29.338693731112201</v>
      </c>
      <c r="AA39" s="1">
        <v>31.425858011268801</v>
      </c>
      <c r="AB39" s="1">
        <v>21.2055558860933</v>
      </c>
      <c r="AC39" s="1">
        <v>48.679544313805302</v>
      </c>
      <c r="AD39" s="1">
        <v>23.8779152727558</v>
      </c>
      <c r="AE39" s="1">
        <v>14.2714889003142</v>
      </c>
      <c r="AF39" s="1">
        <v>31.554510954233901</v>
      </c>
      <c r="AG39" s="1">
        <v>31.604177565844299</v>
      </c>
      <c r="AH39" s="1">
        <v>17.828210504286002</v>
      </c>
      <c r="AI39" s="1">
        <v>23.7868600977529</v>
      </c>
      <c r="AJ39" s="11">
        <v>19</v>
      </c>
      <c r="AK39" s="1">
        <v>22.1133917339947</v>
      </c>
      <c r="AL39" s="1">
        <v>34.731065168910497</v>
      </c>
    </row>
    <row r="40" spans="1:40" x14ac:dyDescent="0.25">
      <c r="A40" t="s">
        <v>73</v>
      </c>
      <c r="B40" s="1">
        <v>67.169137779286601</v>
      </c>
      <c r="C40" s="1">
        <v>122.636164386442</v>
      </c>
      <c r="D40" s="1">
        <v>65.389950575985395</v>
      </c>
      <c r="E40" s="1">
        <v>63.302107673578099</v>
      </c>
      <c r="F40" s="1">
        <v>4.7576503030918396</v>
      </c>
      <c r="G40" s="1">
        <v>9.5566369495126295</v>
      </c>
      <c r="H40" s="1">
        <v>55.628900000000002</v>
      </c>
      <c r="I40" s="1">
        <v>3.8532881227926898</v>
      </c>
      <c r="J40" s="1">
        <v>17.3239309532539</v>
      </c>
      <c r="K40" s="1">
        <v>19.219683188735601</v>
      </c>
      <c r="L40" s="1">
        <v>10.374700000000001</v>
      </c>
      <c r="M40" s="1">
        <v>17.8710789114024</v>
      </c>
      <c r="N40" s="1">
        <v>103.249513181506</v>
      </c>
      <c r="O40" s="1">
        <v>14.58060320847</v>
      </c>
      <c r="P40" s="1">
        <v>42.816770731388502</v>
      </c>
      <c r="Q40" s="1">
        <v>31.697135018198399</v>
      </c>
      <c r="R40" s="1">
        <v>26.5213177388957</v>
      </c>
      <c r="S40" s="1">
        <v>28.182500000000001</v>
      </c>
      <c r="T40" s="1">
        <v>44.339506433729703</v>
      </c>
      <c r="U40" s="1">
        <v>37.383099999999999</v>
      </c>
      <c r="V40" s="1">
        <v>107.47807</v>
      </c>
      <c r="W40" s="1">
        <v>21.956783291981399</v>
      </c>
      <c r="X40" s="1">
        <v>42.186352842758701</v>
      </c>
      <c r="Y40" s="1">
        <v>25.060027077925799</v>
      </c>
      <c r="Z40" s="1">
        <v>29.453045169847499</v>
      </c>
      <c r="AA40" s="1">
        <v>30.1897707492348</v>
      </c>
      <c r="AB40" s="1">
        <v>20.216096467795399</v>
      </c>
      <c r="AC40" s="1">
        <v>46.514294981519299</v>
      </c>
      <c r="AD40" s="1">
        <v>23.919755664296002</v>
      </c>
      <c r="AE40" s="1">
        <v>13.9744662021693</v>
      </c>
      <c r="AF40" s="1">
        <v>30.819654562371699</v>
      </c>
      <c r="AG40" s="1">
        <v>32.650262411018602</v>
      </c>
      <c r="AH40" s="1">
        <v>19.003337790009301</v>
      </c>
      <c r="AI40" s="1">
        <v>22.615678167757601</v>
      </c>
      <c r="AJ40" s="11">
        <v>19</v>
      </c>
      <c r="AK40" s="1">
        <v>21.244343969841999</v>
      </c>
      <c r="AL40" s="1">
        <v>35.081155700490399</v>
      </c>
    </row>
    <row r="41" spans="1:40" x14ac:dyDescent="0.25">
      <c r="A41" t="s">
        <v>74</v>
      </c>
      <c r="B41" s="1">
        <v>67.382408615933102</v>
      </c>
      <c r="C41" s="1">
        <v>120.43279189905</v>
      </c>
      <c r="D41" s="1">
        <v>69.160306094616203</v>
      </c>
      <c r="E41" s="1">
        <v>66.828692270811004</v>
      </c>
      <c r="F41" s="1">
        <v>5.1517751802710503</v>
      </c>
      <c r="G41" s="1">
        <v>9.8071723169493801</v>
      </c>
      <c r="H41" s="1">
        <v>56.192300000000003</v>
      </c>
      <c r="I41" s="1">
        <v>3.9901508152710701</v>
      </c>
      <c r="J41" s="1">
        <v>16.779371766752099</v>
      </c>
      <c r="K41" s="1">
        <v>19.774744928759301</v>
      </c>
      <c r="L41" s="1">
        <v>10.8245</v>
      </c>
      <c r="M41" s="1">
        <v>17.446043109929899</v>
      </c>
      <c r="N41" s="1">
        <v>109.071411113076</v>
      </c>
      <c r="O41" s="1">
        <v>15.626700783178</v>
      </c>
      <c r="P41" s="1">
        <v>44.631484638078099</v>
      </c>
      <c r="Q41" s="1">
        <v>32.382494511866099</v>
      </c>
      <c r="R41" s="1">
        <v>26.709836914337501</v>
      </c>
      <c r="S41" s="1">
        <v>28.9407</v>
      </c>
      <c r="T41" s="1">
        <v>40.295494157753602</v>
      </c>
      <c r="U41" s="1">
        <v>39.4221</v>
      </c>
      <c r="V41" s="1">
        <v>110.16540000000001</v>
      </c>
      <c r="W41" s="1">
        <v>20.288378763832199</v>
      </c>
      <c r="X41" s="1">
        <v>43.155756938035601</v>
      </c>
      <c r="Y41" s="1">
        <v>24.3581699822786</v>
      </c>
      <c r="Z41" s="1">
        <v>30.597617476314699</v>
      </c>
      <c r="AA41" s="1">
        <v>29.651010080514801</v>
      </c>
      <c r="AB41" s="1">
        <v>19.659758547353601</v>
      </c>
      <c r="AC41" s="1">
        <v>47.459813584701003</v>
      </c>
      <c r="AD41" s="1">
        <v>24.5744176797342</v>
      </c>
      <c r="AE41" s="1">
        <v>14.052862877566801</v>
      </c>
      <c r="AF41" s="1">
        <v>30.5125686926905</v>
      </c>
      <c r="AG41" s="1">
        <v>33.69980126467</v>
      </c>
      <c r="AH41" s="1">
        <v>18.884993557844901</v>
      </c>
      <c r="AI41" s="1">
        <v>22.6692416160496</v>
      </c>
      <c r="AJ41" s="11">
        <v>19</v>
      </c>
      <c r="AK41" s="1">
        <v>20.892440493620398</v>
      </c>
      <c r="AL41" s="1">
        <v>36.0196257181627</v>
      </c>
      <c r="AN41">
        <f>5800000/1831</f>
        <v>3167.6679410158386</v>
      </c>
    </row>
    <row r="42" spans="1:40" x14ac:dyDescent="0.25">
      <c r="A42" t="s">
        <v>75</v>
      </c>
      <c r="B42" s="1">
        <v>72.5729302880288</v>
      </c>
      <c r="C42" s="1">
        <v>130.564956647835</v>
      </c>
      <c r="D42" s="1">
        <v>73.478851805922005</v>
      </c>
      <c r="E42" s="1">
        <v>70.3710726705242</v>
      </c>
      <c r="F42" s="1">
        <v>5.4426768753318902</v>
      </c>
      <c r="G42" s="1">
        <v>10.365175485992401</v>
      </c>
      <c r="H42" s="1">
        <v>61.3185</v>
      </c>
      <c r="I42" s="1">
        <v>4.2556541650638602</v>
      </c>
      <c r="J42" s="1">
        <v>18.249110327015899</v>
      </c>
      <c r="K42" s="1">
        <v>20.933002042462999</v>
      </c>
      <c r="L42" s="1">
        <v>12.1929</v>
      </c>
      <c r="M42" s="1">
        <v>19.719675564919498</v>
      </c>
      <c r="N42" s="1">
        <v>115.862971718723</v>
      </c>
      <c r="O42" s="1">
        <v>15.9650441033665</v>
      </c>
      <c r="P42" s="1">
        <v>48.031725454603901</v>
      </c>
      <c r="Q42" s="1">
        <v>34.670798752154099</v>
      </c>
      <c r="R42" s="1">
        <v>29.6159145341128</v>
      </c>
      <c r="S42" s="1">
        <v>32.806100000000001</v>
      </c>
      <c r="T42" s="1">
        <v>47.233427441513001</v>
      </c>
      <c r="U42" s="1">
        <v>41.627299999999998</v>
      </c>
      <c r="V42" s="1">
        <v>111.06797</v>
      </c>
      <c r="W42" s="1">
        <v>23.076625655164499</v>
      </c>
      <c r="X42" s="1">
        <v>45.832228425551399</v>
      </c>
      <c r="Y42" s="1">
        <v>26.779317364815299</v>
      </c>
      <c r="Z42" s="1">
        <v>31.889240539574502</v>
      </c>
      <c r="AA42" s="1">
        <v>31.007680140219701</v>
      </c>
      <c r="AB42" s="1">
        <v>21.793151968044601</v>
      </c>
      <c r="AC42" s="1">
        <v>55.858525304629097</v>
      </c>
      <c r="AD42" s="1">
        <v>26.986376139860099</v>
      </c>
      <c r="AE42" s="1">
        <v>15.3388318723235</v>
      </c>
      <c r="AF42" s="1">
        <v>32.652081297788897</v>
      </c>
      <c r="AG42" s="1">
        <v>35.601712654735998</v>
      </c>
      <c r="AH42" s="1">
        <v>21.140688767317101</v>
      </c>
      <c r="AI42" s="1">
        <v>23.7039900489644</v>
      </c>
      <c r="AJ42" s="1">
        <v>19.756238325181801</v>
      </c>
      <c r="AK42" s="1">
        <v>23.002823287598599</v>
      </c>
      <c r="AL42" s="1">
        <v>36.634344897835298</v>
      </c>
      <c r="AN42">
        <f>1831*4000</f>
        <v>7324000</v>
      </c>
    </row>
    <row r="43" spans="1:40" x14ac:dyDescent="0.25">
      <c r="A43" t="s">
        <v>76</v>
      </c>
      <c r="B43" s="1">
        <v>70.825397744808399</v>
      </c>
      <c r="C43" s="1">
        <v>129.63840029442801</v>
      </c>
      <c r="D43" s="1">
        <v>74.612906095700296</v>
      </c>
      <c r="E43" s="1">
        <v>71.747110268115406</v>
      </c>
      <c r="F43" s="1">
        <v>5.6491232395686204</v>
      </c>
      <c r="G43" s="1">
        <v>10.4468157681666</v>
      </c>
      <c r="H43" s="1">
        <v>60.313499999999998</v>
      </c>
      <c r="I43" s="1">
        <v>4.1211314839431701</v>
      </c>
      <c r="J43" s="1">
        <v>16.9764898283698</v>
      </c>
      <c r="K43" s="1">
        <v>21.068479530982799</v>
      </c>
      <c r="L43" s="1">
        <v>12.187099999999999</v>
      </c>
      <c r="M43" s="1">
        <v>19.6518646525648</v>
      </c>
      <c r="N43" s="1">
        <v>113.278830736166</v>
      </c>
      <c r="O43" s="1">
        <v>15.926866487977399</v>
      </c>
      <c r="P43" s="1">
        <v>46.660141013716803</v>
      </c>
      <c r="Q43" s="1">
        <v>34.767850811158603</v>
      </c>
      <c r="R43" s="1">
        <v>29.560020935608801</v>
      </c>
      <c r="S43" s="1">
        <v>33.810200000000002</v>
      </c>
      <c r="T43" s="1">
        <v>49.228550581526399</v>
      </c>
      <c r="U43" s="1">
        <v>44.9208</v>
      </c>
      <c r="V43" s="1">
        <v>116.54317</v>
      </c>
      <c r="W43" s="1">
        <v>24.1383020194205</v>
      </c>
      <c r="X43" s="1">
        <v>44.711442155959901</v>
      </c>
      <c r="Y43" s="1">
        <v>27.2405512275365</v>
      </c>
      <c r="Z43" s="1">
        <v>31.790565538613599</v>
      </c>
      <c r="AA43" s="1">
        <v>30.1570580083444</v>
      </c>
      <c r="AB43" s="1">
        <v>20.781897868327299</v>
      </c>
      <c r="AC43" s="1">
        <v>51.146378105439503</v>
      </c>
      <c r="AD43" s="1">
        <v>27.0573985134907</v>
      </c>
      <c r="AE43" s="1">
        <v>14.266783217517199</v>
      </c>
      <c r="AF43" s="1">
        <v>31.957673121491101</v>
      </c>
      <c r="AG43" s="1">
        <v>34.786470709450597</v>
      </c>
      <c r="AH43" s="1">
        <v>20.288300899048501</v>
      </c>
      <c r="AI43" s="1">
        <v>23.075025315231901</v>
      </c>
      <c r="AJ43" s="1">
        <v>19.1444011506326</v>
      </c>
      <c r="AK43" s="1">
        <v>23.107290208536501</v>
      </c>
      <c r="AL43" s="1">
        <v>35.852397088057501</v>
      </c>
    </row>
    <row r="44" spans="1:40" x14ac:dyDescent="0.25">
      <c r="A44" t="s">
        <v>77</v>
      </c>
      <c r="B44" s="1">
        <v>67.634173752061699</v>
      </c>
      <c r="C44" s="1">
        <v>118.602003813693</v>
      </c>
      <c r="D44" s="1">
        <v>72.886795932859499</v>
      </c>
      <c r="E44" s="1">
        <v>70.934313214400703</v>
      </c>
      <c r="F44" s="1">
        <v>5.61158753698012</v>
      </c>
      <c r="G44" s="1">
        <v>9.4416493625461708</v>
      </c>
      <c r="H44" s="1">
        <v>58.7654</v>
      </c>
      <c r="I44" s="1">
        <v>3.84801744611348</v>
      </c>
      <c r="J44" s="1">
        <v>15.468485792865399</v>
      </c>
      <c r="K44" s="1">
        <v>19.037111958475801</v>
      </c>
      <c r="L44" s="1">
        <v>11.632999999999999</v>
      </c>
      <c r="M44" s="1">
        <v>17.644230804049698</v>
      </c>
      <c r="N44" s="1">
        <v>113.91130677453999</v>
      </c>
      <c r="O44" s="1">
        <v>16.018678243204501</v>
      </c>
      <c r="P44" s="1">
        <v>40.731213589206</v>
      </c>
      <c r="Q44" s="1">
        <v>31.242784774726701</v>
      </c>
      <c r="R44" s="1">
        <v>28.554033538145401</v>
      </c>
      <c r="S44" s="1">
        <v>31.083500000000001</v>
      </c>
      <c r="T44" s="1">
        <v>47.0521840035547</v>
      </c>
      <c r="U44" s="1">
        <v>44.2453</v>
      </c>
      <c r="V44" s="1">
        <v>121.29478</v>
      </c>
      <c r="W44" s="1">
        <v>23.6994131184248</v>
      </c>
      <c r="X44" s="1">
        <v>43.149693952033203</v>
      </c>
      <c r="Y44" s="1">
        <v>24.505621331760899</v>
      </c>
      <c r="Z44" s="1">
        <v>31.668808666082999</v>
      </c>
      <c r="AA44" s="1">
        <v>28.714880478700898</v>
      </c>
      <c r="AB44" s="1">
        <v>18.922658598122101</v>
      </c>
      <c r="AC44" s="1">
        <v>48.346677187685302</v>
      </c>
      <c r="AD44" s="1">
        <v>26.260788379871101</v>
      </c>
      <c r="AE44" s="1">
        <v>13.8109907818025</v>
      </c>
      <c r="AF44" s="1">
        <v>28.948571024200699</v>
      </c>
      <c r="AG44" s="1">
        <v>34.866488572504402</v>
      </c>
      <c r="AH44" s="1">
        <v>19.341063609412899</v>
      </c>
      <c r="AI44" s="1">
        <v>22.511346669990001</v>
      </c>
      <c r="AJ44" s="1">
        <v>17.985626683171802</v>
      </c>
      <c r="AK44" s="1">
        <v>21.872749775194698</v>
      </c>
      <c r="AL44" s="1">
        <v>35.376008673230999</v>
      </c>
    </row>
    <row r="45" spans="1:40" x14ac:dyDescent="0.25">
      <c r="A45" t="s">
        <v>78</v>
      </c>
      <c r="B45" s="1">
        <v>65.507441315153201</v>
      </c>
      <c r="C45" s="1">
        <v>114.840220535307</v>
      </c>
      <c r="D45" s="1">
        <v>69.097429045790406</v>
      </c>
      <c r="E45" s="1">
        <v>68.036899467048997</v>
      </c>
      <c r="F45" s="1">
        <v>5.2354797970433902</v>
      </c>
      <c r="G45" s="1">
        <v>9.0694244090249594</v>
      </c>
      <c r="H45" s="1">
        <v>57.519500000000001</v>
      </c>
      <c r="I45" s="1">
        <v>3.5888652507629799</v>
      </c>
      <c r="J45" s="1">
        <v>15.278019194223999</v>
      </c>
      <c r="K45" s="1">
        <v>18.278504526861699</v>
      </c>
      <c r="L45" s="1">
        <v>12.2738</v>
      </c>
      <c r="M45" s="1">
        <v>16.550826673069398</v>
      </c>
      <c r="N45" s="1">
        <v>115.028755897159</v>
      </c>
      <c r="O45" s="1">
        <v>16.3378972349958</v>
      </c>
      <c r="P45" s="1">
        <v>40.1468517477227</v>
      </c>
      <c r="Q45" s="1">
        <v>32.0387683363127</v>
      </c>
      <c r="R45" s="1">
        <v>25.9843886410724</v>
      </c>
      <c r="S45" s="1">
        <v>31.014700000000001</v>
      </c>
      <c r="T45" s="1">
        <v>46.598738166748802</v>
      </c>
      <c r="U45" s="1">
        <v>45.566699999999997</v>
      </c>
      <c r="V45" s="1">
        <v>121.87309999999999</v>
      </c>
      <c r="W45" s="1">
        <v>23.482808422083401</v>
      </c>
      <c r="X45" s="1">
        <v>43.218407793394</v>
      </c>
      <c r="Y45" s="1">
        <v>23.2238707406784</v>
      </c>
      <c r="Z45" s="1">
        <v>31.901647045543299</v>
      </c>
      <c r="AA45" s="1">
        <v>27.199099282054</v>
      </c>
      <c r="AB45" s="1">
        <v>18.393946392286299</v>
      </c>
      <c r="AC45" s="1">
        <v>43.872864805964298</v>
      </c>
      <c r="AD45" s="1">
        <v>25.796389022499</v>
      </c>
      <c r="AE45" s="1">
        <v>13.282260262734599</v>
      </c>
      <c r="AF45" s="1">
        <v>26.060719288718701</v>
      </c>
      <c r="AG45" s="1">
        <v>34.5331767544603</v>
      </c>
      <c r="AH45" s="1">
        <v>18.554229163862701</v>
      </c>
      <c r="AI45" s="1">
        <v>22.782590529354501</v>
      </c>
      <c r="AJ45" s="1">
        <v>17.435497592802701</v>
      </c>
      <c r="AK45" s="1">
        <v>21.1874392242905</v>
      </c>
      <c r="AL45" s="1">
        <v>35.6121184444617</v>
      </c>
    </row>
    <row r="46" spans="1:40" x14ac:dyDescent="0.25">
      <c r="A46" t="s">
        <v>79</v>
      </c>
      <c r="B46" s="1">
        <v>70.3618363520538</v>
      </c>
      <c r="C46" s="1">
        <v>123.717048141962</v>
      </c>
      <c r="D46" s="1">
        <v>70.846387734001993</v>
      </c>
      <c r="E46" s="1">
        <v>69.968623094286897</v>
      </c>
      <c r="F46" s="1">
        <v>5.37811546687968</v>
      </c>
      <c r="G46" s="1">
        <v>9.7302854364932596</v>
      </c>
      <c r="H46" s="1">
        <v>60.366399999999999</v>
      </c>
      <c r="I46" s="1">
        <v>3.93043756711673</v>
      </c>
      <c r="J46" s="1">
        <v>16.910356762489702</v>
      </c>
      <c r="K46" s="1">
        <v>19.599613760913002</v>
      </c>
      <c r="L46" s="1">
        <v>11.98</v>
      </c>
      <c r="M46" s="1">
        <v>18.547033820883701</v>
      </c>
      <c r="N46" s="1">
        <v>114.574790569827</v>
      </c>
      <c r="O46" s="1">
        <v>16.371247426980101</v>
      </c>
      <c r="P46" s="1">
        <v>45.356105974308399</v>
      </c>
      <c r="Q46" s="1">
        <v>34.361533677544003</v>
      </c>
      <c r="R46" s="1">
        <v>28.595223419969699</v>
      </c>
      <c r="S46" s="1">
        <v>32.429900000000004</v>
      </c>
      <c r="T46" s="1">
        <v>51.413396384665702</v>
      </c>
      <c r="U46" s="1">
        <v>42.8187</v>
      </c>
      <c r="V46" s="1">
        <v>115.4177</v>
      </c>
      <c r="W46" s="1">
        <v>25.5253750409743</v>
      </c>
      <c r="X46" s="1">
        <v>44.852334402111502</v>
      </c>
      <c r="Y46" s="1">
        <v>24.441618761371</v>
      </c>
      <c r="Z46" s="1">
        <v>32.199884061117999</v>
      </c>
      <c r="AA46" s="1">
        <v>29.0074777722207</v>
      </c>
      <c r="AB46" s="1">
        <v>21.590499667127599</v>
      </c>
      <c r="AC46" s="1">
        <v>48.942416473023201</v>
      </c>
      <c r="AD46" s="1">
        <v>27.5095259777321</v>
      </c>
      <c r="AE46" s="1">
        <v>14.6848360772003</v>
      </c>
      <c r="AF46" s="1">
        <v>28.702393190077998</v>
      </c>
      <c r="AG46" s="1">
        <v>36.0796131054204</v>
      </c>
      <c r="AH46" s="1">
        <v>19.039111781758301</v>
      </c>
      <c r="AI46" s="1">
        <v>24.687068690849902</v>
      </c>
      <c r="AJ46" s="1">
        <v>19.605083917011601</v>
      </c>
      <c r="AK46" s="1">
        <v>22.991027113147599</v>
      </c>
      <c r="AL46" s="1">
        <v>34.687955238770101</v>
      </c>
    </row>
    <row r="47" spans="1:40" x14ac:dyDescent="0.25">
      <c r="A47" t="s">
        <v>80</v>
      </c>
      <c r="B47" s="1">
        <v>71.321943164336901</v>
      </c>
      <c r="C47" s="1">
        <v>122.764108145016</v>
      </c>
      <c r="D47" s="1">
        <v>70.797638399336805</v>
      </c>
      <c r="E47" s="1">
        <v>69.993690346049107</v>
      </c>
      <c r="F47" s="1">
        <v>5.3398290502394099</v>
      </c>
      <c r="G47" s="1">
        <v>9.5602636405312893</v>
      </c>
      <c r="H47" s="1">
        <v>59.709400000000002</v>
      </c>
      <c r="I47" s="1">
        <v>4.0314225664232399</v>
      </c>
      <c r="J47" s="1">
        <v>16.3833281272953</v>
      </c>
      <c r="K47" s="1">
        <v>19.298007668556899</v>
      </c>
      <c r="L47" s="1">
        <v>12.218999999999999</v>
      </c>
      <c r="M47" s="1">
        <v>18.594801176271801</v>
      </c>
      <c r="N47" s="1">
        <v>112.23962632296499</v>
      </c>
      <c r="O47" s="1">
        <v>16.3299529675656</v>
      </c>
      <c r="P47" s="1">
        <v>45.526411352752199</v>
      </c>
      <c r="Q47" s="1">
        <v>34.354404055519801</v>
      </c>
      <c r="R47" s="1">
        <v>28.548093626109299</v>
      </c>
      <c r="S47" s="1">
        <v>32.754100000000001</v>
      </c>
      <c r="T47" s="1">
        <v>52.783658442722803</v>
      </c>
      <c r="U47" s="1">
        <v>47.503500000000003</v>
      </c>
      <c r="V47" s="1">
        <v>123.02589999999999</v>
      </c>
      <c r="W47" s="1">
        <v>25.578449066931402</v>
      </c>
      <c r="X47" s="1">
        <v>45.9323158135279</v>
      </c>
      <c r="Y47" s="1">
        <v>23.329503301543099</v>
      </c>
      <c r="Z47" s="1">
        <v>33.492084171167001</v>
      </c>
      <c r="AA47" s="1">
        <v>29.343328578695498</v>
      </c>
      <c r="AB47" s="1">
        <v>21.201254304234201</v>
      </c>
      <c r="AC47" s="1">
        <v>49.808262034270101</v>
      </c>
      <c r="AD47" s="1">
        <v>27.454060885944401</v>
      </c>
      <c r="AE47" s="1">
        <v>14.4837151944576</v>
      </c>
      <c r="AF47" s="1">
        <v>28.834769168288801</v>
      </c>
      <c r="AG47" s="1">
        <v>37.058248840610503</v>
      </c>
      <c r="AH47" s="1">
        <v>18.493993496674499</v>
      </c>
      <c r="AI47" s="1">
        <v>25.732998719030999</v>
      </c>
      <c r="AJ47" s="1">
        <v>19.944478380002099</v>
      </c>
      <c r="AK47" s="1">
        <v>23.053971500018001</v>
      </c>
      <c r="AL47" s="1">
        <v>37.131103938991899</v>
      </c>
    </row>
    <row r="48" spans="1:40" x14ac:dyDescent="0.25">
      <c r="A48" t="s">
        <v>81</v>
      </c>
      <c r="B48" s="1">
        <v>71.484432547259999</v>
      </c>
      <c r="C48" s="1">
        <v>128.19376930614999</v>
      </c>
      <c r="D48" s="1">
        <v>70.212040499756299</v>
      </c>
      <c r="E48" s="1">
        <v>68.850618421208694</v>
      </c>
      <c r="F48" s="1">
        <v>5.4613744979699499</v>
      </c>
      <c r="G48" s="1">
        <v>10.1533188971723</v>
      </c>
      <c r="H48" s="1">
        <v>60.944600000000001</v>
      </c>
      <c r="I48" s="1">
        <v>4.2064039093507501</v>
      </c>
      <c r="J48" s="1">
        <v>16.461019209486299</v>
      </c>
      <c r="K48" s="1">
        <v>20.495887167409698</v>
      </c>
      <c r="L48" s="1">
        <v>13.389699999999999</v>
      </c>
      <c r="M48" s="1">
        <v>19.648628546546199</v>
      </c>
      <c r="N48" s="1">
        <v>113.402305698528</v>
      </c>
      <c r="O48" s="1">
        <v>16.595574661742599</v>
      </c>
      <c r="P48" s="1">
        <v>49.244966524432897</v>
      </c>
      <c r="Q48" s="1">
        <v>37.798438937724399</v>
      </c>
      <c r="R48" s="1">
        <v>27.894623373044801</v>
      </c>
      <c r="S48" s="1">
        <v>33.817500000000003</v>
      </c>
      <c r="T48" s="1">
        <v>55.042832817261498</v>
      </c>
      <c r="U48" s="1">
        <v>50.775599999999997</v>
      </c>
      <c r="V48" s="1">
        <v>129.8683</v>
      </c>
      <c r="W48" s="1">
        <v>28.0082012439753</v>
      </c>
      <c r="X48" s="1">
        <v>48.089506297343597</v>
      </c>
      <c r="Y48" s="1">
        <v>23.737693070338199</v>
      </c>
      <c r="Z48" s="1">
        <v>32.806321337052303</v>
      </c>
      <c r="AA48" s="1">
        <v>28.567787538665499</v>
      </c>
      <c r="AB48" s="1">
        <v>20.2688961788824</v>
      </c>
      <c r="AC48" s="1">
        <v>51.752396864654202</v>
      </c>
      <c r="AD48" s="1">
        <v>28.445913739789098</v>
      </c>
      <c r="AE48" s="1">
        <v>14.497517562809101</v>
      </c>
      <c r="AF48" s="1">
        <v>29.890542744428199</v>
      </c>
      <c r="AG48" s="1">
        <v>37.997356379651201</v>
      </c>
      <c r="AH48" s="1">
        <v>19.529065680056402</v>
      </c>
      <c r="AI48" s="1">
        <v>25.261624763467999</v>
      </c>
      <c r="AJ48" s="1">
        <v>20.755623356147598</v>
      </c>
      <c r="AK48" s="1">
        <v>23.241392764522299</v>
      </c>
      <c r="AL48" s="1">
        <v>36.392184461407801</v>
      </c>
    </row>
    <row r="49" spans="1:38" x14ac:dyDescent="0.25">
      <c r="A49" t="s">
        <v>82</v>
      </c>
      <c r="B49" s="1">
        <v>73.506978062793905</v>
      </c>
      <c r="C49" s="1">
        <v>135.278605415513</v>
      </c>
      <c r="D49" s="1">
        <v>71.960760852570701</v>
      </c>
      <c r="E49" s="1">
        <v>70.056345265563806</v>
      </c>
      <c r="F49" s="1">
        <v>5.7618807502505902</v>
      </c>
      <c r="G49" s="1">
        <v>10.497989724385301</v>
      </c>
      <c r="H49" s="1">
        <v>64.786299999999997</v>
      </c>
      <c r="I49" s="1">
        <v>4.2874946607848896</v>
      </c>
      <c r="J49" s="1">
        <v>17.103941063559802</v>
      </c>
      <c r="K49" s="1">
        <v>21.200348650169101</v>
      </c>
      <c r="L49" s="1">
        <v>13.2445</v>
      </c>
      <c r="M49" s="1">
        <v>20.0136924409864</v>
      </c>
      <c r="N49" s="1">
        <v>122.195602438861</v>
      </c>
      <c r="O49" s="1">
        <v>17.381270576203299</v>
      </c>
      <c r="P49" s="1">
        <v>49.619193039113902</v>
      </c>
      <c r="Q49" s="1">
        <v>39.350388076953102</v>
      </c>
      <c r="R49" s="1">
        <v>28.867084575089098</v>
      </c>
      <c r="S49" s="1">
        <v>34.421799999999998</v>
      </c>
      <c r="T49" s="1">
        <v>58.572643695926303</v>
      </c>
      <c r="U49" s="1">
        <v>51.313099999999999</v>
      </c>
      <c r="V49" s="1">
        <v>133.59800000000001</v>
      </c>
      <c r="W49" s="1">
        <v>30.314201721832799</v>
      </c>
      <c r="X49" s="1">
        <v>51.630047461606303</v>
      </c>
      <c r="Y49" s="1">
        <v>24.546545073312</v>
      </c>
      <c r="Z49" s="1">
        <v>33.423441309106998</v>
      </c>
      <c r="AA49" s="1">
        <v>30.266680765103199</v>
      </c>
      <c r="AB49" s="1">
        <v>20.185220109476699</v>
      </c>
      <c r="AC49" s="1">
        <v>54.283073759361599</v>
      </c>
      <c r="AD49" s="1">
        <v>29.672365365004499</v>
      </c>
      <c r="AE49" s="1">
        <v>14.9653168882529</v>
      </c>
      <c r="AF49" s="1">
        <v>30.161231321918901</v>
      </c>
      <c r="AG49" s="1">
        <v>38.881018108136502</v>
      </c>
      <c r="AH49" s="1">
        <v>19.779278365045801</v>
      </c>
      <c r="AI49" s="1">
        <v>26.706090724995899</v>
      </c>
      <c r="AJ49" s="1">
        <v>21.468272081275199</v>
      </c>
      <c r="AK49" s="1">
        <v>24.4919379378406</v>
      </c>
      <c r="AL49" s="1">
        <v>36.772474112518097</v>
      </c>
    </row>
    <row r="50" spans="1:38" x14ac:dyDescent="0.25">
      <c r="A50" t="s">
        <v>83</v>
      </c>
      <c r="B50" s="1">
        <v>73.864113085790194</v>
      </c>
      <c r="C50" s="1">
        <v>133.95331210256299</v>
      </c>
      <c r="D50" s="1">
        <v>78.119075074242005</v>
      </c>
      <c r="E50" s="1">
        <v>75.578881626769004</v>
      </c>
      <c r="F50" s="1">
        <v>6.2298884543811299</v>
      </c>
      <c r="G50" s="1">
        <v>10.709706710440001</v>
      </c>
      <c r="H50" s="1">
        <v>67.329899999999995</v>
      </c>
      <c r="I50" s="1">
        <v>4.2625963395715099</v>
      </c>
      <c r="J50" s="1">
        <v>15.858229705323099</v>
      </c>
      <c r="K50" s="1">
        <v>21.659680969261899</v>
      </c>
      <c r="L50" s="1">
        <v>13.309900000000001</v>
      </c>
      <c r="M50" s="1">
        <v>19.455690750870598</v>
      </c>
      <c r="N50" s="1">
        <v>124.187768503203</v>
      </c>
      <c r="O50" s="1">
        <v>18.1412459416572</v>
      </c>
      <c r="P50" s="1">
        <v>48.189824289694499</v>
      </c>
      <c r="Q50" s="1">
        <v>38.8724578060353</v>
      </c>
      <c r="R50" s="1">
        <v>31.1936766168619</v>
      </c>
      <c r="S50" s="1">
        <v>36.340600000000002</v>
      </c>
      <c r="T50" s="1">
        <v>56.336995938561799</v>
      </c>
      <c r="U50" s="1">
        <v>52.261499999999998</v>
      </c>
      <c r="V50" s="1">
        <v>136.61170000000001</v>
      </c>
      <c r="W50" s="1">
        <v>33.5325784381915</v>
      </c>
      <c r="X50" s="1">
        <v>54.099186499948097</v>
      </c>
      <c r="Y50" s="1">
        <v>25.541165848620601</v>
      </c>
      <c r="Z50" s="1">
        <v>34.377760655593498</v>
      </c>
      <c r="AA50" s="1">
        <v>29.094748033583699</v>
      </c>
      <c r="AB50" s="1">
        <v>19.169125720686399</v>
      </c>
      <c r="AC50" s="1">
        <v>58.049285613912303</v>
      </c>
      <c r="AD50" s="1">
        <v>30.9122470815519</v>
      </c>
      <c r="AE50" s="1">
        <v>14.2667171916844</v>
      </c>
      <c r="AF50" s="1">
        <v>30.561714098616399</v>
      </c>
      <c r="AG50" s="1">
        <v>40.048818904936503</v>
      </c>
      <c r="AH50" s="1">
        <v>19.993241155743501</v>
      </c>
      <c r="AI50" s="1">
        <v>25.9006415761421</v>
      </c>
      <c r="AJ50" s="1">
        <v>20.508687323732499</v>
      </c>
      <c r="AK50" s="1">
        <v>24.9295410524871</v>
      </c>
      <c r="AL50" s="1">
        <v>37.096604484542503</v>
      </c>
    </row>
    <row r="51" spans="1:38" x14ac:dyDescent="0.25">
      <c r="A51" t="s">
        <v>84</v>
      </c>
      <c r="B51" s="1">
        <v>76.463403824430003</v>
      </c>
      <c r="C51" s="1">
        <v>142.71309191824</v>
      </c>
      <c r="D51" s="1">
        <v>80.213848500308202</v>
      </c>
      <c r="E51" s="1">
        <v>76.466190386630501</v>
      </c>
      <c r="F51" s="1">
        <v>6.2223687483497097</v>
      </c>
      <c r="G51" s="1">
        <v>11.1757672155201</v>
      </c>
      <c r="H51" s="1">
        <v>67.771100000000004</v>
      </c>
      <c r="I51" s="1">
        <v>4.46008179493999</v>
      </c>
      <c r="J51" s="1">
        <v>16.342954500732301</v>
      </c>
      <c r="K51" s="1">
        <v>22.6134243233017</v>
      </c>
      <c r="L51" s="1">
        <v>13.5381</v>
      </c>
      <c r="M51" s="1">
        <v>20.305819929738199</v>
      </c>
      <c r="N51" s="1">
        <v>118.452136002461</v>
      </c>
      <c r="O51" s="1">
        <v>17.615272512885699</v>
      </c>
      <c r="P51" s="1">
        <v>50.0675836917911</v>
      </c>
      <c r="Q51" s="1">
        <v>40.360676138168998</v>
      </c>
      <c r="R51" s="1">
        <v>33.927107649035896</v>
      </c>
      <c r="S51" s="1">
        <v>38.922699999999999</v>
      </c>
      <c r="T51" s="1">
        <v>53.582531090406</v>
      </c>
      <c r="U51" s="1">
        <v>53.255699999999997</v>
      </c>
      <c r="V51" s="1">
        <v>139.00739999999999</v>
      </c>
      <c r="W51" s="1">
        <v>33.523340677913701</v>
      </c>
      <c r="X51" s="1">
        <v>55.828554886116002</v>
      </c>
      <c r="Y51" s="1">
        <v>27.6207656410113</v>
      </c>
      <c r="Z51" s="1">
        <v>36.030214134483899</v>
      </c>
      <c r="AA51" s="1">
        <v>30.5665638280412</v>
      </c>
      <c r="AB51" s="1">
        <v>19.259230917659998</v>
      </c>
      <c r="AC51" s="1">
        <v>63.350154661163799</v>
      </c>
      <c r="AD51" s="1">
        <v>32.442689314216203</v>
      </c>
      <c r="AE51" s="1">
        <v>14.9859465479463</v>
      </c>
      <c r="AF51" s="1">
        <v>33.259739204260001</v>
      </c>
      <c r="AG51" s="1">
        <v>42.0257451217118</v>
      </c>
      <c r="AH51" s="1">
        <v>21.439209161381299</v>
      </c>
      <c r="AI51" s="1">
        <v>26.2410842717766</v>
      </c>
      <c r="AJ51" s="1">
        <v>21.541146060766099</v>
      </c>
      <c r="AK51" s="1">
        <v>26.267879680781199</v>
      </c>
      <c r="AL51" s="1">
        <v>38.090273943383799</v>
      </c>
    </row>
    <row r="52" spans="1:38" x14ac:dyDescent="0.25">
      <c r="A52" t="s">
        <v>85</v>
      </c>
      <c r="B52" s="1">
        <v>78.568909658223504</v>
      </c>
      <c r="C52" s="1">
        <v>145.987784775943</v>
      </c>
      <c r="D52" s="1">
        <v>80.371907954536596</v>
      </c>
      <c r="E52" s="1">
        <v>76.703388279522599</v>
      </c>
      <c r="F52" s="1">
        <v>6.3430600301540103</v>
      </c>
      <c r="G52" s="1">
        <v>11.625914893704801</v>
      </c>
      <c r="H52" s="1">
        <v>70.400199999999998</v>
      </c>
      <c r="I52" s="1">
        <v>4.5022594784676899</v>
      </c>
      <c r="J52" s="1">
        <v>18.228531542107401</v>
      </c>
      <c r="K52" s="1">
        <v>23.504875446248899</v>
      </c>
      <c r="L52" s="1">
        <v>11.3078</v>
      </c>
      <c r="M52" s="1">
        <v>20.887879177751199</v>
      </c>
      <c r="N52" s="1">
        <v>113.366384575536</v>
      </c>
      <c r="O52" s="1">
        <v>17.285860710927398</v>
      </c>
      <c r="P52" s="1">
        <v>49.082678470516299</v>
      </c>
      <c r="Q52" s="1">
        <v>40.685163092327102</v>
      </c>
      <c r="R52" s="1">
        <v>35.678147382976597</v>
      </c>
      <c r="S52" s="1">
        <v>38.720700000000001</v>
      </c>
      <c r="T52" s="1">
        <v>48.490509728011503</v>
      </c>
      <c r="U52" s="1">
        <v>48.4651</v>
      </c>
      <c r="V52" s="1">
        <v>131.20009999999999</v>
      </c>
      <c r="W52" s="1">
        <v>34.171261459951403</v>
      </c>
      <c r="X52" s="1">
        <v>54.763430315450897</v>
      </c>
      <c r="Y52" s="1">
        <v>27.953536585177702</v>
      </c>
      <c r="Z52" s="1">
        <v>33.9732783344311</v>
      </c>
      <c r="AA52" s="1">
        <v>31.824150243040201</v>
      </c>
      <c r="AB52" s="1">
        <v>21.228686995942201</v>
      </c>
      <c r="AC52" s="1">
        <v>60.793084628263102</v>
      </c>
      <c r="AD52" s="1">
        <v>32.7678543722323</v>
      </c>
      <c r="AE52" s="1">
        <v>16.849008209278701</v>
      </c>
      <c r="AF52" s="1">
        <v>35.148230197221103</v>
      </c>
      <c r="AG52" s="1">
        <v>39.713258598819202</v>
      </c>
      <c r="AH52" s="1">
        <v>22.897948132487699</v>
      </c>
      <c r="AI52" s="1">
        <v>27.009116930709499</v>
      </c>
      <c r="AJ52" s="1">
        <v>21.528072066568701</v>
      </c>
      <c r="AK52" s="1">
        <v>27.540446297855901</v>
      </c>
      <c r="AL52" s="1">
        <v>37.510123328468303</v>
      </c>
    </row>
    <row r="53" spans="1:38" x14ac:dyDescent="0.25">
      <c r="A53" t="s">
        <v>86</v>
      </c>
      <c r="B53" s="1">
        <v>78.810791084711596</v>
      </c>
      <c r="C53" s="1">
        <v>146.13997443955799</v>
      </c>
      <c r="D53" s="1">
        <v>80.173847979210194</v>
      </c>
      <c r="E53" s="1">
        <v>76.823646563216499</v>
      </c>
      <c r="F53" s="1">
        <v>6.3030175955366898</v>
      </c>
      <c r="G53" s="1">
        <v>11.6337741742975</v>
      </c>
      <c r="H53" s="1">
        <v>70.766099999999994</v>
      </c>
      <c r="I53" s="1">
        <v>4.5019901593252101</v>
      </c>
      <c r="J53" s="1">
        <v>17.986611484932901</v>
      </c>
      <c r="K53" s="1">
        <v>23.620723023539298</v>
      </c>
      <c r="L53" s="1">
        <v>11.683</v>
      </c>
      <c r="M53" s="1">
        <v>20.2699245258916</v>
      </c>
      <c r="N53" s="1">
        <v>113.799865154351</v>
      </c>
      <c r="O53" s="1">
        <v>17.173146500754001</v>
      </c>
      <c r="P53" s="1">
        <v>48.570232743675</v>
      </c>
      <c r="Q53" s="1">
        <v>39.349709984987101</v>
      </c>
      <c r="R53" s="1">
        <v>36.7833375934892</v>
      </c>
      <c r="S53" s="1">
        <v>35.9223</v>
      </c>
      <c r="T53" s="1">
        <v>43.0842696985884</v>
      </c>
      <c r="U53" s="1">
        <v>51.766199999999998</v>
      </c>
      <c r="V53" s="1">
        <v>139.95240000000001</v>
      </c>
      <c r="W53" s="1">
        <v>33.705540758286503</v>
      </c>
      <c r="X53" s="1">
        <v>55.413059197623703</v>
      </c>
      <c r="Y53" s="1">
        <v>28.233258497076999</v>
      </c>
      <c r="Z53" s="1">
        <v>34.504872461661897</v>
      </c>
      <c r="AA53" s="1">
        <v>31.388077823369699</v>
      </c>
      <c r="AB53" s="1">
        <v>20.990127398765701</v>
      </c>
      <c r="AC53" s="1">
        <v>61.013225147950301</v>
      </c>
      <c r="AD53" s="1">
        <v>32.9545032327878</v>
      </c>
      <c r="AE53" s="1">
        <v>17.0123989881656</v>
      </c>
      <c r="AF53" s="1">
        <v>35.1979862630836</v>
      </c>
      <c r="AG53" s="1">
        <v>40.604364163634003</v>
      </c>
      <c r="AH53" s="1">
        <v>22.882426497533501</v>
      </c>
      <c r="AI53" s="1">
        <v>27.009969458328001</v>
      </c>
      <c r="AJ53" s="1">
        <v>22.5973545979097</v>
      </c>
      <c r="AK53" s="1">
        <v>26.947036596632</v>
      </c>
      <c r="AL53" s="1">
        <v>38.470563594494003</v>
      </c>
    </row>
    <row r="54" spans="1:38" x14ac:dyDescent="0.25">
      <c r="A54" t="s">
        <v>87</v>
      </c>
      <c r="B54" s="1">
        <v>77.724512018105898</v>
      </c>
      <c r="C54" s="1">
        <v>148.50710245818601</v>
      </c>
      <c r="D54" s="1">
        <v>80.121926773016796</v>
      </c>
      <c r="E54" s="1">
        <v>77.161103359289797</v>
      </c>
      <c r="F54" s="1">
        <v>6.2347762633015504</v>
      </c>
      <c r="G54" s="1">
        <v>11.877201407244399</v>
      </c>
      <c r="H54" s="1">
        <v>70.321399999999997</v>
      </c>
      <c r="I54" s="1">
        <v>4.5789881844716103</v>
      </c>
      <c r="J54" s="1">
        <v>17.771875263970198</v>
      </c>
      <c r="K54" s="1">
        <v>24.088890249350602</v>
      </c>
      <c r="L54" s="1">
        <v>12.1677</v>
      </c>
      <c r="M54" s="1">
        <v>21.276332364591401</v>
      </c>
      <c r="N54" s="1">
        <v>118.644265468413</v>
      </c>
      <c r="O54" s="1">
        <v>17.135784846998</v>
      </c>
      <c r="P54" s="1">
        <v>51.913300034602997</v>
      </c>
      <c r="Q54" s="1">
        <v>41.4791638262313</v>
      </c>
      <c r="R54" s="1">
        <v>37.728859722703497</v>
      </c>
      <c r="S54" s="1">
        <v>39.634700000000002</v>
      </c>
      <c r="T54" s="1">
        <v>49.262048822200398</v>
      </c>
      <c r="U54" s="1">
        <v>51.217500000000001</v>
      </c>
      <c r="V54" s="1">
        <v>139.6352</v>
      </c>
      <c r="W54" s="1">
        <v>33.5468281747902</v>
      </c>
      <c r="X54" s="1">
        <v>56.213349405935503</v>
      </c>
      <c r="Y54" s="1">
        <v>28.896177081616401</v>
      </c>
      <c r="Z54" s="1">
        <v>34.4244467818964</v>
      </c>
      <c r="AA54" s="1">
        <v>30.946104816615101</v>
      </c>
      <c r="AB54" s="1">
        <v>19.983968934398501</v>
      </c>
      <c r="AC54" s="1">
        <v>60.568100424038498</v>
      </c>
      <c r="AD54" s="1">
        <v>33.338682268773603</v>
      </c>
      <c r="AE54" s="1">
        <v>16.6852300189422</v>
      </c>
      <c r="AF54" s="1">
        <v>35.060402464524401</v>
      </c>
      <c r="AG54" s="1">
        <v>40.1664511079858</v>
      </c>
      <c r="AH54" s="1">
        <v>22.498216913319201</v>
      </c>
      <c r="AI54" s="1">
        <v>26.990361323103599</v>
      </c>
      <c r="AJ54" s="1">
        <v>22.695525595758902</v>
      </c>
      <c r="AK54" s="1">
        <v>26.746407602408599</v>
      </c>
      <c r="AL54" s="1">
        <v>37.178997336903699</v>
      </c>
    </row>
    <row r="55" spans="1:38" x14ac:dyDescent="0.25">
      <c r="A55" t="s">
        <v>88</v>
      </c>
      <c r="B55" s="1">
        <v>79.115906886095402</v>
      </c>
      <c r="C55" s="1">
        <v>151.00652830833999</v>
      </c>
      <c r="D55" s="1">
        <v>78.301947213743105</v>
      </c>
      <c r="E55" s="1">
        <v>76.234057839021105</v>
      </c>
      <c r="F55" s="1">
        <v>6.0995155510613701</v>
      </c>
      <c r="G55" s="1">
        <v>12.1630015201522</v>
      </c>
      <c r="H55" s="1">
        <v>73.588099999999997</v>
      </c>
      <c r="I55" s="1">
        <v>4.6336393000493699</v>
      </c>
      <c r="J55" s="1">
        <v>18.171992379809002</v>
      </c>
      <c r="K55" s="1">
        <v>24.5677610101996</v>
      </c>
      <c r="L55" s="1">
        <v>11.4673</v>
      </c>
      <c r="M55" s="1">
        <v>22.027367316882501</v>
      </c>
      <c r="N55" s="1">
        <v>111.773428396992</v>
      </c>
      <c r="O55" s="1">
        <v>16.321851387909</v>
      </c>
      <c r="P55" s="1">
        <v>50.054569422276401</v>
      </c>
      <c r="Q55" s="1">
        <v>42.935401750814499</v>
      </c>
      <c r="R55" s="1">
        <v>35.0539277720396</v>
      </c>
      <c r="S55" s="1">
        <v>39.776899999999998</v>
      </c>
      <c r="T55" s="1">
        <v>50.253121244176697</v>
      </c>
      <c r="U55" s="1">
        <v>53.697800000000001</v>
      </c>
      <c r="V55" s="1">
        <v>151.16210000000001</v>
      </c>
      <c r="W55" s="1">
        <v>35.983336585083102</v>
      </c>
      <c r="X55" s="1">
        <v>60.724361378022202</v>
      </c>
      <c r="Y55" s="1">
        <v>29.606315134437502</v>
      </c>
      <c r="Z55" s="1">
        <v>35.639659187134498</v>
      </c>
      <c r="AA55" s="1">
        <v>31.730502215769199</v>
      </c>
      <c r="AB55" s="1">
        <v>19.944907113872699</v>
      </c>
      <c r="AC55" s="1">
        <v>59.419949487277101</v>
      </c>
      <c r="AD55" s="1">
        <v>34.1525261975194</v>
      </c>
      <c r="AE55" s="1">
        <v>17.1069273818784</v>
      </c>
      <c r="AF55" s="1">
        <v>34.512306780101802</v>
      </c>
      <c r="AG55" s="1">
        <v>41.2756806662983</v>
      </c>
      <c r="AH55" s="1">
        <v>22.964553629316399</v>
      </c>
      <c r="AI55" s="1">
        <v>26.548941467328198</v>
      </c>
      <c r="AJ55" s="1">
        <v>23.2990954343874</v>
      </c>
      <c r="AK55" s="1">
        <v>27.3581360267574</v>
      </c>
      <c r="AL55" s="1">
        <v>38.979397754653597</v>
      </c>
    </row>
    <row r="56" spans="1:38" x14ac:dyDescent="0.25">
      <c r="A56" t="s">
        <v>89</v>
      </c>
      <c r="B56" s="1">
        <v>78.312551934589493</v>
      </c>
      <c r="C56" s="1">
        <v>148.87390098266101</v>
      </c>
      <c r="D56" s="1">
        <v>77.817967398868504</v>
      </c>
      <c r="E56" s="1">
        <v>75.416877911262802</v>
      </c>
      <c r="F56" s="1">
        <v>6.0672748114516599</v>
      </c>
      <c r="G56" s="1">
        <v>11.7442442485213</v>
      </c>
      <c r="H56" s="1">
        <v>70.653700000000001</v>
      </c>
      <c r="I56" s="1">
        <v>4.5535351765641803</v>
      </c>
      <c r="J56" s="1">
        <v>17.1916853396161</v>
      </c>
      <c r="K56" s="1">
        <v>23.739264484070699</v>
      </c>
      <c r="L56" s="1">
        <v>11.382999999999999</v>
      </c>
      <c r="M56" s="1">
        <v>21.7643571105062</v>
      </c>
      <c r="N56" s="1">
        <v>115.195449324668</v>
      </c>
      <c r="O56" s="1">
        <v>16.8093619773401</v>
      </c>
      <c r="P56" s="1">
        <v>48.567825356733401</v>
      </c>
      <c r="Q56" s="1">
        <v>42.544463985597801</v>
      </c>
      <c r="R56" s="1">
        <v>33.671579728288499</v>
      </c>
      <c r="S56" s="1">
        <v>39.587000000000003</v>
      </c>
      <c r="T56" s="1">
        <v>45.541500672527903</v>
      </c>
      <c r="U56" s="1">
        <v>49.997999999999998</v>
      </c>
      <c r="V56" s="1">
        <v>150.9349</v>
      </c>
      <c r="W56" s="1">
        <v>34.606222385372099</v>
      </c>
      <c r="X56" s="1">
        <v>59.685425983189802</v>
      </c>
      <c r="Y56" s="1">
        <v>28.573899352623702</v>
      </c>
      <c r="Z56" s="1">
        <v>37.215512110053098</v>
      </c>
      <c r="AA56" s="1">
        <v>30.660402196831001</v>
      </c>
      <c r="AB56" s="1">
        <v>19.253094023163399</v>
      </c>
      <c r="AC56" s="1">
        <v>57.234162701769897</v>
      </c>
      <c r="AD56" s="1">
        <v>33.666396103246903</v>
      </c>
      <c r="AE56" s="1">
        <v>16.410749006870301</v>
      </c>
      <c r="AF56" s="1">
        <v>33.146692643660501</v>
      </c>
      <c r="AG56" s="1">
        <v>42.534374622490297</v>
      </c>
      <c r="AH56" s="1">
        <v>22.301642283298101</v>
      </c>
      <c r="AI56" s="1">
        <v>26.112257876099701</v>
      </c>
      <c r="AJ56" s="1">
        <v>23.943589195681099</v>
      </c>
      <c r="AK56" s="1">
        <v>27.0942684617468</v>
      </c>
      <c r="AL56" s="1">
        <v>41.690686133353502</v>
      </c>
    </row>
    <row r="57" spans="1:38" x14ac:dyDescent="0.25">
      <c r="A57" t="s">
        <v>90</v>
      </c>
      <c r="B57" s="1">
        <v>77.432758952549094</v>
      </c>
      <c r="C57" s="1">
        <v>145.88789691221899</v>
      </c>
      <c r="D57" s="1">
        <v>79.046857580150999</v>
      </c>
      <c r="E57" s="1">
        <v>77.001370315806795</v>
      </c>
      <c r="F57" s="1">
        <v>6.14369382399597</v>
      </c>
      <c r="G57" s="1">
        <v>11.9811763560632</v>
      </c>
      <c r="H57" s="1">
        <v>72.617900000000006</v>
      </c>
      <c r="I57" s="1">
        <v>4.60171382245864</v>
      </c>
      <c r="J57" s="1">
        <v>16.993838484347101</v>
      </c>
      <c r="K57" s="1">
        <v>24.167074582630399</v>
      </c>
      <c r="L57" s="1">
        <v>11.4351</v>
      </c>
      <c r="M57" s="1">
        <v>21.533519114492499</v>
      </c>
      <c r="N57" s="1">
        <v>110.193481490019</v>
      </c>
      <c r="O57" s="1">
        <v>15.9440660763509</v>
      </c>
      <c r="P57" s="1">
        <v>49.927840644750397</v>
      </c>
      <c r="Q57" s="1">
        <v>41.5216587632856</v>
      </c>
      <c r="R57" s="1">
        <v>34.435312274793297</v>
      </c>
      <c r="S57" s="1">
        <v>39.098500000000001</v>
      </c>
      <c r="T57" s="1">
        <v>44.786946371151302</v>
      </c>
      <c r="U57" s="1">
        <v>48.048499999999997</v>
      </c>
      <c r="V57" s="1">
        <v>145.8938</v>
      </c>
      <c r="W57" s="1">
        <v>37.459904118848698</v>
      </c>
      <c r="X57" s="1">
        <v>59.844326600601804</v>
      </c>
      <c r="Y57" s="1">
        <v>28.2023618079544</v>
      </c>
      <c r="Z57" s="1">
        <v>36.231964894578702</v>
      </c>
      <c r="AA57" s="1">
        <v>30.562376314626601</v>
      </c>
      <c r="AB57" s="1">
        <v>19.003624391326401</v>
      </c>
      <c r="AC57" s="1">
        <v>57.475753824408301</v>
      </c>
      <c r="AD57" s="1">
        <v>33.272904230206002</v>
      </c>
      <c r="AE57" s="1">
        <v>16.479998803493899</v>
      </c>
      <c r="AF57" s="1">
        <v>32.778731444258597</v>
      </c>
      <c r="AG57" s="1">
        <v>42.149351982867699</v>
      </c>
      <c r="AH57" s="1">
        <v>21.612599577167</v>
      </c>
      <c r="AI57" s="1">
        <v>25.8710872853691</v>
      </c>
      <c r="AJ57" s="1">
        <v>23.921231891994399</v>
      </c>
      <c r="AK57" s="1">
        <v>26.154459501434001</v>
      </c>
      <c r="AL57" s="1">
        <v>40.488314024899402</v>
      </c>
    </row>
    <row r="58" spans="1:38" x14ac:dyDescent="0.25">
      <c r="A58" t="s">
        <v>91</v>
      </c>
      <c r="B58" s="1">
        <v>74.038270273908907</v>
      </c>
      <c r="C58" s="1">
        <v>132.57938505872499</v>
      </c>
      <c r="D58" s="1">
        <v>77.573019395500197</v>
      </c>
      <c r="E58" s="1">
        <v>75.782892774705601</v>
      </c>
      <c r="F58" s="1">
        <v>6.2451158590947502</v>
      </c>
      <c r="G58" s="1">
        <v>11.5159139918647</v>
      </c>
      <c r="H58" s="1">
        <v>68.032300000000006</v>
      </c>
      <c r="I58" s="1">
        <v>4.4378910584283604</v>
      </c>
      <c r="J58" s="1">
        <v>14.690792902744899</v>
      </c>
      <c r="K58" s="1">
        <v>23.2703968881804</v>
      </c>
      <c r="L58" s="1">
        <v>11.466799999999999</v>
      </c>
      <c r="M58" s="1">
        <v>20.557897930224399</v>
      </c>
      <c r="N58" s="1">
        <v>111.876425894577</v>
      </c>
      <c r="O58" s="1">
        <v>16.4233016613972</v>
      </c>
      <c r="P58" s="1">
        <v>46.850953774810002</v>
      </c>
      <c r="Q58" s="1">
        <v>42.465921220963303</v>
      </c>
      <c r="R58" s="1">
        <v>35.968086528141797</v>
      </c>
      <c r="S58" s="1">
        <v>40.880600000000001</v>
      </c>
      <c r="T58" s="1">
        <v>42.558900000000001</v>
      </c>
      <c r="U58" s="1">
        <v>50.1952</v>
      </c>
      <c r="V58" s="1">
        <v>159.61359999999999</v>
      </c>
      <c r="W58" s="1">
        <v>35.2179</v>
      </c>
      <c r="X58" s="1">
        <v>57.033299999999997</v>
      </c>
      <c r="Y58" s="1">
        <v>25.117799999999999</v>
      </c>
      <c r="Z58" s="1">
        <v>36.440899999999999</v>
      </c>
      <c r="AA58" s="1">
        <v>28.255400000000002</v>
      </c>
      <c r="AB58" s="1">
        <v>16.939</v>
      </c>
      <c r="AC58" s="1">
        <v>54.456000000000003</v>
      </c>
      <c r="AD58" s="1">
        <v>30.644500000000001</v>
      </c>
      <c r="AE58" s="1">
        <v>15.0311</v>
      </c>
      <c r="AF58" s="1">
        <v>32.294699999999999</v>
      </c>
      <c r="AG58" s="1">
        <v>42.592799999999997</v>
      </c>
      <c r="AH58" s="1">
        <v>19.831199999999999</v>
      </c>
      <c r="AI58" s="1">
        <v>25.7606</v>
      </c>
      <c r="AJ58" s="1">
        <v>23.0414854161344</v>
      </c>
      <c r="AK58" s="1">
        <v>25.090299999999999</v>
      </c>
      <c r="AL58" s="1">
        <v>41.533799999999999</v>
      </c>
    </row>
    <row r="59" spans="1:38" x14ac:dyDescent="0.25">
      <c r="A59" t="s">
        <v>92</v>
      </c>
      <c r="B59" s="1">
        <v>67.693660672394699</v>
      </c>
      <c r="C59" s="1">
        <v>120.930166472908</v>
      </c>
      <c r="D59" s="1">
        <v>72.407035981995193</v>
      </c>
      <c r="E59" s="1">
        <v>71.757864612845594</v>
      </c>
      <c r="F59" s="1">
        <v>5.8738303737933597</v>
      </c>
      <c r="G59" s="1">
        <v>10.798239418878</v>
      </c>
      <c r="H59" s="1">
        <v>56.014099999999999</v>
      </c>
      <c r="I59" s="1">
        <v>4.1898238967447501</v>
      </c>
      <c r="J59" s="1">
        <v>12.990881840393399</v>
      </c>
      <c r="K59" s="1">
        <v>21.875575917092199</v>
      </c>
      <c r="L59" s="1">
        <v>9.9221000000000004</v>
      </c>
      <c r="M59" s="1">
        <v>17.840005926796</v>
      </c>
      <c r="N59" s="1">
        <v>97.131017536902803</v>
      </c>
      <c r="O59" s="1">
        <v>14.909280310757699</v>
      </c>
      <c r="P59" s="1">
        <v>44.478906768410702</v>
      </c>
      <c r="Q59" s="1">
        <v>38.026179541825599</v>
      </c>
      <c r="R59" s="1">
        <v>30.803846603101299</v>
      </c>
      <c r="S59" s="1">
        <v>34.737499999999997</v>
      </c>
      <c r="T59" s="1">
        <v>36.4101</v>
      </c>
      <c r="U59" s="1">
        <v>54.3992</v>
      </c>
      <c r="V59" s="1">
        <v>179.0265</v>
      </c>
      <c r="W59" s="1">
        <v>28.198699999999999</v>
      </c>
      <c r="X59" s="1">
        <v>49.3718</v>
      </c>
      <c r="Y59" s="1">
        <v>23.024000000000001</v>
      </c>
      <c r="Z59" s="1">
        <v>35.7485</v>
      </c>
      <c r="AA59" s="1">
        <v>26.002199999999998</v>
      </c>
      <c r="AB59" s="1">
        <v>14.4582</v>
      </c>
      <c r="AC59" s="1">
        <v>47.591999999999999</v>
      </c>
      <c r="AD59" s="1">
        <v>27.746099999999998</v>
      </c>
      <c r="AE59" s="1">
        <v>13.372999999999999</v>
      </c>
      <c r="AF59" s="1">
        <v>29.314599999999999</v>
      </c>
      <c r="AG59" s="1">
        <v>40.001199999999997</v>
      </c>
      <c r="AH59" s="1">
        <v>18.984500000000001</v>
      </c>
      <c r="AI59" s="1">
        <v>24.4985</v>
      </c>
      <c r="AJ59" s="1">
        <v>21.111180358682599</v>
      </c>
      <c r="AK59" s="1">
        <v>22.985299999999999</v>
      </c>
      <c r="AL59" s="1">
        <v>39.818600000000004</v>
      </c>
    </row>
    <row r="60" spans="1:38" x14ac:dyDescent="0.25">
      <c r="A60" t="s">
        <v>93</v>
      </c>
      <c r="B60" s="1">
        <v>64.260155338458304</v>
      </c>
      <c r="C60" s="1">
        <v>110.697806136346</v>
      </c>
      <c r="D60" s="1">
        <v>72.189814609145103</v>
      </c>
      <c r="E60" s="1">
        <v>72.436446213645198</v>
      </c>
      <c r="F60" s="1">
        <v>6.0125689500730699</v>
      </c>
      <c r="G60" s="1">
        <v>10.1533600973381</v>
      </c>
      <c r="H60" s="1">
        <v>53.758200000000002</v>
      </c>
      <c r="I60" s="1">
        <v>3.97221710232995</v>
      </c>
      <c r="J60" s="1">
        <v>12.3539017682597</v>
      </c>
      <c r="K60" s="1">
        <v>20.378720612863098</v>
      </c>
      <c r="L60" s="1">
        <v>9.8443000000000005</v>
      </c>
      <c r="M60" s="1">
        <v>15.424620358083899</v>
      </c>
      <c r="N60" s="1">
        <v>84.336745826976596</v>
      </c>
      <c r="O60" s="1">
        <v>13.599552246441</v>
      </c>
      <c r="P60" s="1">
        <v>35.792713418981101</v>
      </c>
      <c r="Q60" s="1">
        <v>32.682879344513402</v>
      </c>
      <c r="R60" s="1">
        <v>27.008976774317301</v>
      </c>
      <c r="S60" s="1">
        <v>31.892900000000001</v>
      </c>
      <c r="T60" s="1">
        <v>39.864699999999999</v>
      </c>
      <c r="U60" s="1">
        <v>47.467399999999998</v>
      </c>
      <c r="V60" s="1">
        <v>159.21629999999999</v>
      </c>
      <c r="W60" s="1">
        <v>24.8766</v>
      </c>
      <c r="X60" s="1">
        <v>45.283499999999997</v>
      </c>
      <c r="Y60" s="1">
        <v>20.905000000000001</v>
      </c>
      <c r="Z60" s="1">
        <v>34.627600000000001</v>
      </c>
      <c r="AA60" s="1">
        <v>26.6816</v>
      </c>
      <c r="AB60" s="1">
        <v>13.396000000000001</v>
      </c>
      <c r="AC60" s="1">
        <v>39.451900000000002</v>
      </c>
      <c r="AD60" s="1">
        <v>25.2319</v>
      </c>
      <c r="AE60" s="1">
        <v>12.692</v>
      </c>
      <c r="AF60" s="1">
        <v>28.6144</v>
      </c>
      <c r="AG60" s="1">
        <v>37.867899999999999</v>
      </c>
      <c r="AH60" s="1">
        <v>18.1831</v>
      </c>
      <c r="AI60" s="1">
        <v>24.389600000000002</v>
      </c>
      <c r="AJ60" s="1">
        <v>18.921182560573101</v>
      </c>
      <c r="AK60" s="1">
        <v>20.530799999999999</v>
      </c>
      <c r="AL60" s="1">
        <v>39.374000000000002</v>
      </c>
    </row>
    <row r="61" spans="1:38" x14ac:dyDescent="0.25">
      <c r="A61" t="s">
        <v>94</v>
      </c>
      <c r="B61" s="1">
        <v>66.956706405516002</v>
      </c>
      <c r="C61" s="1">
        <v>111.750686370777</v>
      </c>
      <c r="D61" s="1">
        <v>76.395432310813604</v>
      </c>
      <c r="E61" s="1">
        <v>76.006728636076204</v>
      </c>
      <c r="F61" s="1">
        <v>6.3375142469558297</v>
      </c>
      <c r="G61" s="1">
        <v>10.9426884969889</v>
      </c>
      <c r="H61" s="1">
        <v>57.005000000000003</v>
      </c>
      <c r="I61" s="1">
        <v>4.2013177602613103</v>
      </c>
      <c r="J61" s="1">
        <v>12.4373030077134</v>
      </c>
      <c r="K61" s="1">
        <v>21.939896395576898</v>
      </c>
      <c r="L61" s="1">
        <v>10.2102</v>
      </c>
      <c r="M61" s="1">
        <v>16.009705907749002</v>
      </c>
      <c r="N61" s="1">
        <v>94.633614434926301</v>
      </c>
      <c r="O61" s="1">
        <v>14.712355509989999</v>
      </c>
      <c r="P61" s="1">
        <v>40.698544685321401</v>
      </c>
      <c r="Q61" s="1">
        <v>35.9645069406792</v>
      </c>
      <c r="R61" s="1">
        <v>28.717543225548098</v>
      </c>
      <c r="S61" s="1">
        <v>35.847799999999999</v>
      </c>
      <c r="T61" s="1">
        <v>36.993000000000002</v>
      </c>
      <c r="U61" s="1">
        <v>49.648200000000003</v>
      </c>
      <c r="V61" s="1">
        <v>166.92339999999999</v>
      </c>
      <c r="W61" s="1">
        <v>27.129200000000001</v>
      </c>
      <c r="X61" s="1">
        <v>48.939500000000002</v>
      </c>
      <c r="Y61" s="1">
        <v>22.1083</v>
      </c>
      <c r="Z61" s="1">
        <v>35.7348</v>
      </c>
      <c r="AA61" s="1">
        <v>25.9923</v>
      </c>
      <c r="AB61" s="1">
        <v>13.3506</v>
      </c>
      <c r="AC61" s="1">
        <v>43.366999999999997</v>
      </c>
      <c r="AD61" s="1">
        <v>26.557500000000001</v>
      </c>
      <c r="AE61" s="1">
        <v>13.092000000000001</v>
      </c>
      <c r="AF61" s="1">
        <v>31.514099999999999</v>
      </c>
      <c r="AG61" s="1">
        <v>40.699399999999997</v>
      </c>
      <c r="AH61" s="1">
        <v>19.3325</v>
      </c>
      <c r="AI61" s="1">
        <v>24.7561</v>
      </c>
      <c r="AJ61" s="1">
        <v>19.551658379138299</v>
      </c>
      <c r="AK61" s="1">
        <v>20.834</v>
      </c>
      <c r="AL61" s="1">
        <v>39.369300000000003</v>
      </c>
    </row>
    <row r="62" spans="1:38" x14ac:dyDescent="0.25">
      <c r="A62" t="s">
        <v>95</v>
      </c>
      <c r="B62" s="1">
        <v>68.093004358119202</v>
      </c>
      <c r="C62" s="1">
        <v>108.97113846784799</v>
      </c>
      <c r="D62" s="1">
        <v>79.364919118771297</v>
      </c>
      <c r="E62" s="1">
        <v>79.807134934711499</v>
      </c>
      <c r="F62" s="1">
        <v>6.4733389371483696</v>
      </c>
      <c r="G62" s="1">
        <v>11.2034798774975</v>
      </c>
      <c r="H62" s="1">
        <v>58.9664</v>
      </c>
      <c r="I62" s="1">
        <v>4.2768166221755202</v>
      </c>
      <c r="J62" s="1">
        <v>12.761549137267901</v>
      </c>
      <c r="K62" s="1">
        <v>22.408507036492601</v>
      </c>
      <c r="L62" s="1">
        <v>9.2327999999999992</v>
      </c>
      <c r="M62" s="1">
        <v>15.239053268150199</v>
      </c>
      <c r="N62" s="1">
        <v>96.946205522933596</v>
      </c>
      <c r="O62" s="1">
        <v>14.6762418335334</v>
      </c>
      <c r="P62" s="1">
        <v>40.731914239604897</v>
      </c>
      <c r="Q62" s="1">
        <v>35.6564199709184</v>
      </c>
      <c r="R62" s="1">
        <v>31.130359963933302</v>
      </c>
      <c r="S62" s="1">
        <v>36.17</v>
      </c>
      <c r="T62" s="1">
        <v>36.301200000000001</v>
      </c>
      <c r="U62" s="1">
        <v>51.567300000000003</v>
      </c>
      <c r="V62" s="1">
        <v>172.0752</v>
      </c>
      <c r="W62" s="1">
        <v>26.884799999999998</v>
      </c>
      <c r="X62" s="1">
        <v>50.158700000000003</v>
      </c>
      <c r="Y62" s="1">
        <v>21.968499999999999</v>
      </c>
      <c r="Z62" s="1">
        <v>36.646500000000003</v>
      </c>
      <c r="AA62" s="1">
        <v>26.9376</v>
      </c>
      <c r="AB62" s="1">
        <v>12.957700000000001</v>
      </c>
      <c r="AC62" s="1">
        <v>44.625599999999999</v>
      </c>
      <c r="AD62" s="1">
        <v>27.207799999999999</v>
      </c>
      <c r="AE62" s="1">
        <v>13.3362</v>
      </c>
      <c r="AF62" s="1">
        <v>32.566800000000001</v>
      </c>
      <c r="AG62" s="1">
        <v>41.487699999999997</v>
      </c>
      <c r="AH62" s="1">
        <v>19.363800000000001</v>
      </c>
      <c r="AI62" s="1">
        <v>25.335699999999999</v>
      </c>
      <c r="AJ62" s="1">
        <v>19.4343026432581</v>
      </c>
      <c r="AK62" s="1">
        <v>21.335000000000001</v>
      </c>
      <c r="AL62" s="1">
        <v>40.474400000000003</v>
      </c>
    </row>
    <row r="63" spans="1:38" x14ac:dyDescent="0.25">
      <c r="A63" t="s">
        <v>96</v>
      </c>
      <c r="B63" s="1">
        <v>69.969820194364203</v>
      </c>
      <c r="C63" s="1">
        <v>109.631558490424</v>
      </c>
      <c r="D63" s="1">
        <v>83.249797197980996</v>
      </c>
      <c r="E63" s="1">
        <v>84.258920181596295</v>
      </c>
      <c r="F63" s="1">
        <v>6.62533034346154</v>
      </c>
      <c r="G63" s="1">
        <v>11.3323684292577</v>
      </c>
      <c r="H63" s="1">
        <v>57.602800000000002</v>
      </c>
      <c r="I63" s="1">
        <v>4.3413050094003003</v>
      </c>
      <c r="J63" s="1">
        <v>12.626735376273601</v>
      </c>
      <c r="K63" s="1">
        <v>22.600197508333501</v>
      </c>
      <c r="L63" s="1">
        <v>8.6981999999999999</v>
      </c>
      <c r="M63" s="1">
        <v>14.8338</v>
      </c>
      <c r="N63" s="1">
        <v>97.208699999999993</v>
      </c>
      <c r="O63" s="1">
        <v>14.782537014966399</v>
      </c>
      <c r="P63" s="1">
        <v>38.882100738288202</v>
      </c>
      <c r="Q63" s="1">
        <v>34.389163975522003</v>
      </c>
      <c r="R63" s="1">
        <v>28.104800000000001</v>
      </c>
      <c r="S63" s="1">
        <v>35.144100000000002</v>
      </c>
      <c r="T63" s="1">
        <v>34.844700000000003</v>
      </c>
      <c r="U63" s="1">
        <v>43.764800000000001</v>
      </c>
      <c r="V63" s="1">
        <v>154.59379999999999</v>
      </c>
      <c r="W63" s="1">
        <v>25.9329</v>
      </c>
      <c r="X63" s="1">
        <v>51.310499999999998</v>
      </c>
      <c r="Y63" s="1">
        <v>22.7484</v>
      </c>
      <c r="Z63" s="1">
        <v>38.543300000000002</v>
      </c>
      <c r="AA63" s="1">
        <v>26.403199999999998</v>
      </c>
      <c r="AB63" s="1">
        <v>13.3355</v>
      </c>
      <c r="AC63" s="1">
        <v>44.547600000000003</v>
      </c>
      <c r="AD63" s="1">
        <v>27.784300000000002</v>
      </c>
      <c r="AE63" s="1">
        <v>13.399699999999999</v>
      </c>
      <c r="AF63" s="1">
        <v>34.113100000000003</v>
      </c>
      <c r="AG63" s="1">
        <v>42.482700000000001</v>
      </c>
      <c r="AH63" s="1">
        <v>18.8371</v>
      </c>
      <c r="AI63" s="1">
        <v>25.644500000000001</v>
      </c>
      <c r="AJ63" s="1">
        <v>19.2123682146573</v>
      </c>
      <c r="AK63" s="1">
        <v>21.150500000000001</v>
      </c>
      <c r="AL63" s="1">
        <v>43.526400000000002</v>
      </c>
    </row>
    <row r="64" spans="1:38" x14ac:dyDescent="0.25">
      <c r="A64" t="s">
        <v>97</v>
      </c>
      <c r="B64" s="1">
        <v>74.052845011970007</v>
      </c>
      <c r="C64" s="1">
        <v>122.373060595523</v>
      </c>
      <c r="D64" s="1">
        <v>86.542450203278904</v>
      </c>
      <c r="E64" s="1">
        <v>86.3659634278808</v>
      </c>
      <c r="F64" s="1">
        <v>7.1175031426633204</v>
      </c>
      <c r="G64" s="1">
        <v>11.942024564699601</v>
      </c>
      <c r="H64" s="1">
        <v>64.633300000000006</v>
      </c>
      <c r="I64" s="1">
        <v>4.5134827422820001</v>
      </c>
      <c r="J64" s="1">
        <v>13.606033051980299</v>
      </c>
      <c r="K64" s="1">
        <v>23.903019799635601</v>
      </c>
      <c r="L64" s="1">
        <v>10.4711</v>
      </c>
      <c r="M64" s="1">
        <v>17.1828</v>
      </c>
      <c r="N64" s="1">
        <v>108.3762</v>
      </c>
      <c r="O64" s="1">
        <v>16.052383967968499</v>
      </c>
      <c r="P64" s="1">
        <v>45.981718606223801</v>
      </c>
      <c r="Q64" s="1">
        <v>37.699443577974698</v>
      </c>
      <c r="R64" s="1">
        <v>33.188800000000001</v>
      </c>
      <c r="S64" s="1">
        <v>37.918199999999999</v>
      </c>
      <c r="T64" s="1">
        <v>43.023600000000002</v>
      </c>
      <c r="U64" s="1">
        <v>48.113799999999998</v>
      </c>
      <c r="V64" s="1">
        <v>170.7834</v>
      </c>
      <c r="W64" s="1">
        <v>32.489400000000003</v>
      </c>
      <c r="X64" s="1">
        <v>55.931100000000001</v>
      </c>
      <c r="Y64" s="1">
        <v>24.933199999999999</v>
      </c>
      <c r="Z64" s="1">
        <v>38.792700000000004</v>
      </c>
      <c r="AA64" s="1">
        <v>26.8673</v>
      </c>
      <c r="AB64" s="1">
        <v>15.1934</v>
      </c>
      <c r="AC64" s="1">
        <v>52.3949</v>
      </c>
      <c r="AD64" s="1">
        <v>30.541</v>
      </c>
      <c r="AE64" s="1">
        <v>15.220800000000001</v>
      </c>
      <c r="AF64" s="1">
        <v>35.187899999999999</v>
      </c>
      <c r="AG64" s="1">
        <v>45.066699999999997</v>
      </c>
      <c r="AH64" s="1">
        <v>20.075600000000001</v>
      </c>
      <c r="AI64" s="1">
        <v>25.1448</v>
      </c>
      <c r="AJ64" s="1">
        <v>20.7349353105392</v>
      </c>
      <c r="AK64" s="1">
        <v>23.331800000000001</v>
      </c>
      <c r="AL64" s="1">
        <v>43.1554</v>
      </c>
    </row>
    <row r="65" spans="1:38" x14ac:dyDescent="0.25">
      <c r="A65" t="s">
        <v>98</v>
      </c>
      <c r="B65" s="1">
        <v>76.338033370494401</v>
      </c>
      <c r="C65" s="1">
        <v>126.94724901753401</v>
      </c>
      <c r="D65" s="1">
        <v>89.131676875238895</v>
      </c>
      <c r="E65" s="1">
        <v>87.486844857103605</v>
      </c>
      <c r="F65" s="1">
        <v>7.4941486347916104</v>
      </c>
      <c r="G65" s="1">
        <v>12.414804763917401</v>
      </c>
      <c r="H65" s="1">
        <v>67.807000000000002</v>
      </c>
      <c r="I65" s="1">
        <v>4.6473109465019</v>
      </c>
      <c r="J65" s="1">
        <v>14.0796901182896</v>
      </c>
      <c r="K65" s="1">
        <v>24.843087093816301</v>
      </c>
      <c r="L65" s="1">
        <v>10.5984</v>
      </c>
      <c r="M65" s="1">
        <v>17.4925</v>
      </c>
      <c r="N65" s="1">
        <v>110.51649999999999</v>
      </c>
      <c r="O65" s="1">
        <v>16.704774896596799</v>
      </c>
      <c r="P65" s="1">
        <v>47.942162405665002</v>
      </c>
      <c r="Q65" s="1">
        <v>39.648313041728301</v>
      </c>
      <c r="R65" s="1">
        <v>34.756100000000004</v>
      </c>
      <c r="S65" s="1">
        <v>39.3215</v>
      </c>
      <c r="T65" s="1">
        <v>43.3992</v>
      </c>
      <c r="U65" s="1">
        <v>47.096400000000003</v>
      </c>
      <c r="V65" s="1">
        <v>168.17939999999999</v>
      </c>
      <c r="W65" s="1">
        <v>34.072699999999998</v>
      </c>
      <c r="X65" s="1">
        <v>59.511099999999999</v>
      </c>
      <c r="Y65" s="1">
        <v>26.174800000000001</v>
      </c>
      <c r="Z65" s="1">
        <v>40.372199999999999</v>
      </c>
      <c r="AA65" s="1">
        <v>27.374199999999998</v>
      </c>
      <c r="AB65" s="1">
        <v>15.8567</v>
      </c>
      <c r="AC65" s="1">
        <v>51.369700000000002</v>
      </c>
      <c r="AD65" s="1">
        <v>31.869599999999998</v>
      </c>
      <c r="AE65" s="1">
        <v>15.6145</v>
      </c>
      <c r="AF65" s="1">
        <v>36.722200000000001</v>
      </c>
      <c r="AG65" s="1">
        <v>47.361800000000002</v>
      </c>
      <c r="AH65" s="1">
        <v>21.0489</v>
      </c>
      <c r="AI65" s="1">
        <v>25.303799999999999</v>
      </c>
      <c r="AJ65" s="1">
        <v>20.728948914221501</v>
      </c>
      <c r="AK65" s="1">
        <v>24.413799999999998</v>
      </c>
      <c r="AL65" s="1">
        <v>43.681899999999999</v>
      </c>
    </row>
    <row r="66" spans="1:38" x14ac:dyDescent="0.25">
      <c r="A66" t="s">
        <v>99</v>
      </c>
      <c r="B66" s="1">
        <v>75.449623743554497</v>
      </c>
      <c r="C66" s="1">
        <v>125.768295745323</v>
      </c>
      <c r="D66" s="1">
        <v>91.4717322330537</v>
      </c>
      <c r="E66" s="1">
        <v>89.244882335640398</v>
      </c>
      <c r="F66" s="1">
        <v>7.8186083057214004</v>
      </c>
      <c r="G66" s="1">
        <v>12.7376360981287</v>
      </c>
      <c r="H66" s="1">
        <v>67.839799999999997</v>
      </c>
      <c r="I66" s="1">
        <v>4.5383490597770697</v>
      </c>
      <c r="J66" s="1">
        <v>13.3655301692281</v>
      </c>
      <c r="K66" s="1">
        <v>25.3229015467025</v>
      </c>
      <c r="L66" s="1">
        <v>10.1549</v>
      </c>
      <c r="M66" s="1">
        <v>16.813300000000002</v>
      </c>
      <c r="N66" s="1">
        <v>101.27249999999999</v>
      </c>
      <c r="O66" s="1">
        <v>16.093782238583799</v>
      </c>
      <c r="P66" s="1">
        <v>44.111095338539698</v>
      </c>
      <c r="Q66" s="1">
        <v>38.773433796689403</v>
      </c>
      <c r="R66" s="1">
        <v>32.445999999999998</v>
      </c>
      <c r="S66" s="1">
        <v>39.1004</v>
      </c>
      <c r="T66" s="1">
        <v>43.522300000000001</v>
      </c>
      <c r="U66" s="1">
        <v>41.477600000000002</v>
      </c>
      <c r="V66" s="1">
        <v>163.07570000000001</v>
      </c>
      <c r="W66" s="1">
        <v>33.139800000000001</v>
      </c>
      <c r="X66" s="1">
        <v>59.5045</v>
      </c>
      <c r="Y66" s="1">
        <v>25.354199999999999</v>
      </c>
      <c r="Z66" s="1">
        <v>41.078200000000002</v>
      </c>
      <c r="AA66" s="1">
        <v>27.142499999999998</v>
      </c>
      <c r="AB66" s="1">
        <v>15.1686</v>
      </c>
      <c r="AC66" s="1">
        <v>46.912100000000002</v>
      </c>
      <c r="AD66" s="1">
        <v>31.6648</v>
      </c>
      <c r="AE66" s="1">
        <v>15.654999999999999</v>
      </c>
      <c r="AF66" s="1">
        <v>35.045000000000002</v>
      </c>
      <c r="AG66" s="1">
        <v>47.839100000000002</v>
      </c>
      <c r="AH66" s="1">
        <v>21.7697</v>
      </c>
      <c r="AI66" s="1">
        <v>25.277999999999999</v>
      </c>
      <c r="AJ66" s="1">
        <v>21.649236002195099</v>
      </c>
      <c r="AK66" s="1">
        <v>24.6754</v>
      </c>
      <c r="AL66" s="1">
        <v>44.133699999999997</v>
      </c>
    </row>
    <row r="67" spans="1:38" x14ac:dyDescent="0.25">
      <c r="A67" t="s">
        <v>100</v>
      </c>
      <c r="B67" s="1">
        <v>74.192959713315005</v>
      </c>
      <c r="C67" s="1">
        <v>123.042392225759</v>
      </c>
      <c r="D67" s="1">
        <v>91.462932669527106</v>
      </c>
      <c r="E67" s="1">
        <v>89.904937155010998</v>
      </c>
      <c r="F67" s="1">
        <v>7.7773890701370796</v>
      </c>
      <c r="G67" s="1">
        <v>12.6513923154455</v>
      </c>
      <c r="H67" s="1">
        <v>65.9923</v>
      </c>
      <c r="I67" s="1">
        <v>4.5240409332374503</v>
      </c>
      <c r="J67" s="1">
        <v>12.214206125997199</v>
      </c>
      <c r="K67" s="1">
        <v>25.184233709196</v>
      </c>
      <c r="L67" s="1">
        <v>9.7209000000000003</v>
      </c>
      <c r="M67" s="1">
        <v>16.441400000000002</v>
      </c>
      <c r="N67" s="1">
        <v>106.12430000000001</v>
      </c>
      <c r="O67" s="1">
        <v>16.632205200874001</v>
      </c>
      <c r="P67" s="1">
        <v>41.352176489907201</v>
      </c>
      <c r="Q67" s="1">
        <v>38.981670547899903</v>
      </c>
      <c r="R67" s="1">
        <v>32.186</v>
      </c>
      <c r="S67" s="1">
        <v>39.366199999999999</v>
      </c>
      <c r="T67" s="1">
        <v>42.541600000000003</v>
      </c>
      <c r="U67" s="1">
        <v>38.710099999999997</v>
      </c>
      <c r="V67" s="1">
        <v>161.91849999999999</v>
      </c>
      <c r="W67" s="1">
        <v>33.135199999999998</v>
      </c>
      <c r="X67" s="1">
        <v>59.2577</v>
      </c>
      <c r="Y67" s="1">
        <v>24.030899999999999</v>
      </c>
      <c r="Z67" s="1">
        <v>41.891399999999997</v>
      </c>
      <c r="AA67" s="1">
        <v>26.2987</v>
      </c>
      <c r="AB67" s="1">
        <v>13.9802</v>
      </c>
      <c r="AC67" s="1">
        <v>48.305199999999999</v>
      </c>
      <c r="AD67" s="1">
        <v>31.453700000000001</v>
      </c>
      <c r="AE67" s="1">
        <v>14.917400000000001</v>
      </c>
      <c r="AF67" s="1">
        <v>34.509799999999998</v>
      </c>
      <c r="AG67" s="1">
        <v>48.436300000000003</v>
      </c>
      <c r="AH67" s="1">
        <v>20.3123</v>
      </c>
      <c r="AI67" s="1">
        <v>24.325500000000002</v>
      </c>
      <c r="AJ67" s="1">
        <v>21.5116297841357</v>
      </c>
      <c r="AK67" s="1">
        <v>23.6663</v>
      </c>
      <c r="AL67" s="1">
        <v>45.167499999999997</v>
      </c>
    </row>
    <row r="68" spans="1:38" x14ac:dyDescent="0.25">
      <c r="A68" t="s">
        <v>101</v>
      </c>
      <c r="B68" s="1">
        <v>68.425261663067005</v>
      </c>
      <c r="C68" s="1">
        <v>110.306132242814</v>
      </c>
      <c r="D68" s="1">
        <v>89.539958664578606</v>
      </c>
      <c r="E68" s="1">
        <v>88.535465965253195</v>
      </c>
      <c r="F68" s="1">
        <v>7.5236449685125004</v>
      </c>
      <c r="G68" s="1">
        <v>11.6322467607084</v>
      </c>
      <c r="H68" s="1">
        <v>59.036099999999998</v>
      </c>
      <c r="I68" s="1">
        <v>4.1703259498665197</v>
      </c>
      <c r="J68" s="1">
        <v>10.825552501939301</v>
      </c>
      <c r="K68" s="1">
        <v>22.940019296116098</v>
      </c>
      <c r="L68" s="1">
        <v>9.0692000000000004</v>
      </c>
      <c r="M68" s="1">
        <v>14.3652</v>
      </c>
      <c r="N68" s="1">
        <v>99.330600000000004</v>
      </c>
      <c r="O68" s="1">
        <v>15.798676384613101</v>
      </c>
      <c r="P68" s="1">
        <v>34.634501168731703</v>
      </c>
      <c r="Q68" s="1">
        <v>34.816218166783401</v>
      </c>
      <c r="R68" s="1">
        <v>27.473600000000001</v>
      </c>
      <c r="S68" s="1">
        <v>37.210599999999999</v>
      </c>
      <c r="T68" s="1">
        <v>40.546799999999998</v>
      </c>
      <c r="U68" s="1">
        <v>37.682899999999997</v>
      </c>
      <c r="V68" s="1">
        <v>157.42760000000001</v>
      </c>
      <c r="W68" s="1">
        <v>28.733799999999999</v>
      </c>
      <c r="X68" s="1">
        <v>54.302399999999999</v>
      </c>
      <c r="Y68" s="1">
        <v>21.7193</v>
      </c>
      <c r="Z68" s="1">
        <v>40.600200000000001</v>
      </c>
      <c r="AA68" s="1">
        <v>24.903099999999998</v>
      </c>
      <c r="AB68" s="1">
        <v>12.312799999999999</v>
      </c>
      <c r="AC68" s="1">
        <v>40.261299999999999</v>
      </c>
      <c r="AD68" s="1">
        <v>28.523700000000002</v>
      </c>
      <c r="AE68" s="1">
        <v>13.2491</v>
      </c>
      <c r="AF68" s="1">
        <v>31.021999999999998</v>
      </c>
      <c r="AG68" s="1">
        <v>45.533000000000001</v>
      </c>
      <c r="AH68" s="1">
        <v>18.6463</v>
      </c>
      <c r="AI68" s="1">
        <v>23.702200000000001</v>
      </c>
      <c r="AJ68" s="1">
        <v>21.0370865300875</v>
      </c>
      <c r="AK68" s="1">
        <v>21.069800000000001</v>
      </c>
      <c r="AL68" s="1">
        <v>43.915799999999997</v>
      </c>
    </row>
    <row r="69" spans="1:38" x14ac:dyDescent="0.25">
      <c r="A69" t="s">
        <v>102</v>
      </c>
      <c r="B69" s="1">
        <v>73.328616846841498</v>
      </c>
      <c r="C69" s="1">
        <v>115.976098932208</v>
      </c>
      <c r="D69" s="1">
        <v>92.9796002973561</v>
      </c>
      <c r="E69" s="1">
        <v>91.754391513228498</v>
      </c>
      <c r="F69" s="1">
        <v>7.79951132042775</v>
      </c>
      <c r="G69" s="1">
        <v>12.4104878353507</v>
      </c>
      <c r="H69" s="1">
        <v>62.594200000000001</v>
      </c>
      <c r="I69" s="1">
        <v>4.4289829558005396</v>
      </c>
      <c r="J69" s="1">
        <v>12.2534548603352</v>
      </c>
      <c r="K69" s="1">
        <v>24.415441724360701</v>
      </c>
      <c r="L69" s="1">
        <v>9.6089000000000002</v>
      </c>
      <c r="M69" s="1">
        <v>16.340199999999999</v>
      </c>
      <c r="N69" s="1">
        <v>98.299700000000001</v>
      </c>
      <c r="O69" s="1">
        <v>16.2741019785758</v>
      </c>
      <c r="P69" s="1">
        <v>35.775545119371799</v>
      </c>
      <c r="Q69" s="1">
        <v>36.1590658717232</v>
      </c>
      <c r="R69" s="1">
        <v>29.564800000000002</v>
      </c>
      <c r="S69" s="1">
        <v>37.408299999999997</v>
      </c>
      <c r="T69" s="1">
        <v>45.8874</v>
      </c>
      <c r="U69" s="1">
        <v>36.408200000000001</v>
      </c>
      <c r="V69" s="1">
        <v>156.6456</v>
      </c>
      <c r="W69" s="1">
        <v>28.934200000000001</v>
      </c>
      <c r="X69" s="1">
        <v>57.138399999999997</v>
      </c>
      <c r="Y69" s="1">
        <v>24.0825</v>
      </c>
      <c r="Z69" s="1">
        <v>43.110700000000001</v>
      </c>
      <c r="AA69" s="1">
        <v>27.431799999999999</v>
      </c>
      <c r="AB69" s="1">
        <v>13.6738</v>
      </c>
      <c r="AC69" s="1">
        <v>41.980699999999999</v>
      </c>
      <c r="AD69" s="1">
        <v>29.8032</v>
      </c>
      <c r="AE69" s="1">
        <v>14.9956</v>
      </c>
      <c r="AF69" s="1">
        <v>33.171100000000003</v>
      </c>
      <c r="AG69" s="1">
        <v>47.533900000000003</v>
      </c>
      <c r="AH69" s="1">
        <v>19.2879</v>
      </c>
      <c r="AI69" s="1">
        <v>25.686499999999999</v>
      </c>
      <c r="AJ69" s="1">
        <v>22.1043639168346</v>
      </c>
      <c r="AK69" s="1">
        <v>23.061800000000002</v>
      </c>
      <c r="AL69" s="1">
        <v>46.825499999999998</v>
      </c>
    </row>
    <row r="70" spans="1:38" x14ac:dyDescent="0.25">
      <c r="A70" t="s">
        <v>103</v>
      </c>
      <c r="B70" s="1">
        <v>76.781376464232494</v>
      </c>
      <c r="C70" s="1">
        <v>117.966197569573</v>
      </c>
      <c r="D70" s="1">
        <v>97.797845621102098</v>
      </c>
      <c r="E70" s="1">
        <v>95.482723824790398</v>
      </c>
      <c r="F70" s="1">
        <v>8.1087501268413202</v>
      </c>
      <c r="G70" s="1">
        <v>12.541120701676199</v>
      </c>
      <c r="H70" s="1">
        <v>65.877499999999998</v>
      </c>
      <c r="I70" s="1">
        <v>4.54435801362622</v>
      </c>
      <c r="J70" s="1">
        <v>11.954840235194199</v>
      </c>
      <c r="K70" s="1">
        <v>24.678160568021202</v>
      </c>
      <c r="L70" s="1">
        <v>9.9161999999999999</v>
      </c>
      <c r="M70" s="1">
        <v>16.5701</v>
      </c>
      <c r="N70" s="1">
        <v>103.5371</v>
      </c>
      <c r="O70" s="1">
        <v>17.119831786289499</v>
      </c>
      <c r="P70" s="1">
        <v>36.477646471872703</v>
      </c>
      <c r="Q70" s="1">
        <v>37.289683180371298</v>
      </c>
      <c r="R70" s="1">
        <v>30.970600000000001</v>
      </c>
      <c r="S70" s="1">
        <v>40.0047</v>
      </c>
      <c r="T70" s="1">
        <v>49.027799999999999</v>
      </c>
      <c r="U70" s="1">
        <v>35.1556</v>
      </c>
      <c r="V70" s="1">
        <v>156.63939999999999</v>
      </c>
      <c r="W70" s="1">
        <v>31.5871</v>
      </c>
      <c r="X70" s="1">
        <v>60.874699999999997</v>
      </c>
      <c r="Y70" s="1">
        <v>23.6982</v>
      </c>
      <c r="Z70" s="1">
        <v>46.195500000000003</v>
      </c>
      <c r="AA70" s="1">
        <v>26.9055</v>
      </c>
      <c r="AB70" s="1">
        <v>13.637499999999999</v>
      </c>
      <c r="AC70" s="1">
        <v>43.492699999999999</v>
      </c>
      <c r="AD70" s="1">
        <v>31.700299999999999</v>
      </c>
      <c r="AE70" s="1">
        <v>15.4819</v>
      </c>
      <c r="AF70" s="1">
        <v>34.624200000000002</v>
      </c>
      <c r="AG70" s="1">
        <v>50.783999999999999</v>
      </c>
      <c r="AH70" s="1">
        <v>21.052499999999998</v>
      </c>
      <c r="AI70" s="1">
        <v>26.336500000000001</v>
      </c>
      <c r="AJ70" s="1">
        <v>23.7376685421976</v>
      </c>
      <c r="AK70" s="1">
        <v>23.9194</v>
      </c>
      <c r="AL70" s="1">
        <v>50.098700000000001</v>
      </c>
    </row>
    <row r="71" spans="1:38" x14ac:dyDescent="0.25">
      <c r="A71" t="s">
        <v>104</v>
      </c>
      <c r="B71" s="1">
        <v>77.926364426290505</v>
      </c>
      <c r="C71" s="1">
        <v>120.930266245455</v>
      </c>
      <c r="D71" s="1">
        <v>97.883108140108007</v>
      </c>
      <c r="E71" s="1">
        <v>94.276869769869606</v>
      </c>
      <c r="F71" s="1">
        <v>8.3315798017776608</v>
      </c>
      <c r="G71" s="1">
        <v>12.850037717902101</v>
      </c>
      <c r="H71" s="1">
        <v>67.972099999999998</v>
      </c>
      <c r="I71" s="1">
        <v>4.5737898218452502</v>
      </c>
      <c r="J71" s="1">
        <v>12.9617623524293</v>
      </c>
      <c r="K71" s="1">
        <v>25.354757834706302</v>
      </c>
      <c r="L71" s="1">
        <v>9.7213999999999992</v>
      </c>
      <c r="M71" s="1">
        <v>17.268999999999998</v>
      </c>
      <c r="N71" s="1">
        <v>95.969300000000004</v>
      </c>
      <c r="O71" s="1">
        <v>16.446425703370601</v>
      </c>
      <c r="P71" s="1">
        <v>36.410541480093997</v>
      </c>
      <c r="Q71" s="1">
        <v>36.935929647314801</v>
      </c>
      <c r="R71" s="1">
        <v>30.474799999999998</v>
      </c>
      <c r="S71" s="1">
        <v>38.623699999999999</v>
      </c>
      <c r="T71" s="1">
        <v>49.8611</v>
      </c>
      <c r="U71" s="1">
        <v>38.290900000000001</v>
      </c>
      <c r="V71" s="1">
        <v>161.4367</v>
      </c>
      <c r="W71" s="1">
        <v>31.683800000000002</v>
      </c>
      <c r="X71" s="1">
        <v>61.7575</v>
      </c>
      <c r="Y71" s="1">
        <v>24.1816</v>
      </c>
      <c r="Z71" s="1">
        <v>45.791200000000003</v>
      </c>
      <c r="AA71" s="1">
        <v>28.0381</v>
      </c>
      <c r="AB71" s="1">
        <v>14.575699999999999</v>
      </c>
      <c r="AC71" s="1">
        <v>42.8904</v>
      </c>
      <c r="AD71" s="1">
        <v>32.120600000000003</v>
      </c>
      <c r="AE71" s="1">
        <v>16.438500000000001</v>
      </c>
      <c r="AF71" s="1">
        <v>35.671500000000002</v>
      </c>
      <c r="AG71" s="1">
        <v>51.025799999999997</v>
      </c>
      <c r="AH71" s="1">
        <v>21.109300000000001</v>
      </c>
      <c r="AI71" s="1">
        <v>26.590199999999999</v>
      </c>
      <c r="AJ71" s="1">
        <v>23.5153498832039</v>
      </c>
      <c r="AK71" s="1">
        <v>24.032399999999999</v>
      </c>
      <c r="AL71" s="1">
        <v>49.467300000000002</v>
      </c>
    </row>
    <row r="72" spans="1:38" x14ac:dyDescent="0.25">
      <c r="A72" t="s">
        <v>105</v>
      </c>
      <c r="B72" s="1">
        <v>79.735313409503405</v>
      </c>
      <c r="C72" s="1">
        <v>126.44747324120701</v>
      </c>
      <c r="D72" s="1">
        <v>98.258884644022302</v>
      </c>
      <c r="E72" s="1">
        <v>95.145001812845194</v>
      </c>
      <c r="F72" s="1">
        <v>8.2043295928407396</v>
      </c>
      <c r="G72" s="1">
        <v>13.2099554693828</v>
      </c>
      <c r="H72" s="1">
        <v>71.428100000000001</v>
      </c>
      <c r="I72" s="1">
        <v>4.6681395064609097</v>
      </c>
      <c r="J72" s="1">
        <v>13.373432640285101</v>
      </c>
      <c r="K72" s="1">
        <v>26.091309944304701</v>
      </c>
      <c r="L72" s="1">
        <v>10.937900000000001</v>
      </c>
      <c r="M72" s="1">
        <v>18.489000000000001</v>
      </c>
      <c r="N72" s="1">
        <v>99.563000000000002</v>
      </c>
      <c r="O72" s="1">
        <v>17.2490713375567</v>
      </c>
      <c r="P72" s="1">
        <v>37.405948887892201</v>
      </c>
      <c r="Q72" s="1">
        <v>39.194268835485403</v>
      </c>
      <c r="R72" s="1">
        <v>32.058799999999998</v>
      </c>
      <c r="S72" s="1">
        <v>40.325299999999999</v>
      </c>
      <c r="T72" s="1">
        <v>49.156999999999996</v>
      </c>
      <c r="U72" s="1">
        <v>44.075400000000002</v>
      </c>
      <c r="V72" s="1">
        <v>174.94210000000001</v>
      </c>
      <c r="W72" s="1">
        <v>31.912199999999999</v>
      </c>
      <c r="X72" s="1">
        <v>66.236199999999997</v>
      </c>
      <c r="Y72" s="1">
        <v>25.102399999999999</v>
      </c>
      <c r="Z72" s="1">
        <v>46.132399999999997</v>
      </c>
      <c r="AA72" s="1">
        <v>28.770199999999999</v>
      </c>
      <c r="AB72" s="1">
        <v>15.6418</v>
      </c>
      <c r="AC72" s="1">
        <v>45.3735</v>
      </c>
      <c r="AD72" s="1">
        <v>33.161200000000001</v>
      </c>
      <c r="AE72" s="1">
        <v>17.155799999999999</v>
      </c>
      <c r="AF72" s="1">
        <v>35.676000000000002</v>
      </c>
      <c r="AG72" s="1">
        <v>49.823</v>
      </c>
      <c r="AH72" s="1">
        <v>21.194700000000001</v>
      </c>
      <c r="AI72" s="1">
        <v>26.478899999999999</v>
      </c>
      <c r="AJ72" s="1">
        <v>23.439624160622799</v>
      </c>
      <c r="AK72" s="1">
        <v>25.409700000000001</v>
      </c>
      <c r="AL72" s="1">
        <v>50.630200000000002</v>
      </c>
    </row>
    <row r="73" spans="1:38" x14ac:dyDescent="0.25">
      <c r="A73" t="s">
        <v>106</v>
      </c>
      <c r="B73" s="1">
        <v>80.171326043887504</v>
      </c>
      <c r="C73" s="1">
        <v>128.587974981999</v>
      </c>
      <c r="D73" s="1">
        <v>97.053237898851705</v>
      </c>
      <c r="E73" s="1">
        <v>93.0340815925436</v>
      </c>
      <c r="F73" s="1">
        <v>7.8732521547299799</v>
      </c>
      <c r="G73" s="1">
        <v>13.0667550878819</v>
      </c>
      <c r="H73" s="1">
        <v>71.497</v>
      </c>
      <c r="I73" s="1">
        <v>4.7077599447194398</v>
      </c>
      <c r="J73" s="1">
        <v>13.626209644179101</v>
      </c>
      <c r="K73" s="1">
        <v>25.844351600864201</v>
      </c>
      <c r="L73" s="1">
        <v>10.501799999999999</v>
      </c>
      <c r="M73" s="1">
        <v>17.943999999999999</v>
      </c>
      <c r="N73" s="1">
        <v>108.10680000000001</v>
      </c>
      <c r="O73" s="1">
        <v>18.0438231979813</v>
      </c>
      <c r="P73" s="1">
        <v>37.743768947931997</v>
      </c>
      <c r="Q73" s="1">
        <v>39.307505680634598</v>
      </c>
      <c r="R73" s="1">
        <v>30.1569</v>
      </c>
      <c r="S73" s="1">
        <v>38.581600000000002</v>
      </c>
      <c r="T73" s="1">
        <v>53.532200000000003</v>
      </c>
      <c r="U73" s="1">
        <v>41.851999999999997</v>
      </c>
      <c r="V73" s="1">
        <v>167.96019999999999</v>
      </c>
      <c r="W73" s="1">
        <v>32.840299999999999</v>
      </c>
      <c r="X73" s="1">
        <v>64.239099999999993</v>
      </c>
      <c r="Y73" s="1">
        <v>25.435300000000002</v>
      </c>
      <c r="Z73" s="1">
        <v>45.8504</v>
      </c>
      <c r="AA73" s="1">
        <v>28.842600000000001</v>
      </c>
      <c r="AB73" s="1">
        <v>16.389399999999998</v>
      </c>
      <c r="AC73" s="1">
        <v>46.121299999999998</v>
      </c>
      <c r="AD73" s="1">
        <v>33.515500000000003</v>
      </c>
      <c r="AE73" s="1">
        <v>17.678100000000001</v>
      </c>
      <c r="AF73" s="1">
        <v>35.156199999999998</v>
      </c>
      <c r="AG73" s="1">
        <v>50.6723</v>
      </c>
      <c r="AH73" s="1">
        <v>21.6023</v>
      </c>
      <c r="AI73" s="1">
        <v>25.255500000000001</v>
      </c>
      <c r="AJ73" s="1">
        <v>24.542505646798599</v>
      </c>
      <c r="AK73" s="1">
        <v>25.306799999999999</v>
      </c>
      <c r="AL73" s="1">
        <v>49.756900000000002</v>
      </c>
    </row>
    <row r="74" spans="1:38" x14ac:dyDescent="0.25">
      <c r="A74" t="s">
        <v>107</v>
      </c>
      <c r="B74" s="1">
        <v>80.910339113693496</v>
      </c>
      <c r="C74" s="1">
        <v>129.99183736301001</v>
      </c>
      <c r="D74" s="1">
        <v>96.007149951306204</v>
      </c>
      <c r="E74" s="1">
        <v>91.367451839810201</v>
      </c>
      <c r="F74" s="1">
        <v>7.81737929181637</v>
      </c>
      <c r="G74" s="1">
        <v>12.989328868602</v>
      </c>
      <c r="H74" s="1">
        <v>72.161500000000004</v>
      </c>
      <c r="I74" s="1">
        <v>4.7311769297259101</v>
      </c>
      <c r="J74" s="1">
        <v>13.647737121361001</v>
      </c>
      <c r="K74" s="1">
        <v>25.684686136588599</v>
      </c>
      <c r="L74" s="1">
        <v>10.8277</v>
      </c>
      <c r="M74" s="1">
        <v>18.3919</v>
      </c>
      <c r="N74" s="1">
        <v>106.65940000000001</v>
      </c>
      <c r="O74" s="1">
        <v>18.121417314531602</v>
      </c>
      <c r="P74" s="1">
        <v>35.907122582746403</v>
      </c>
      <c r="Q74" s="1">
        <v>40.270793937552703</v>
      </c>
      <c r="R74" s="1">
        <v>29.792200000000001</v>
      </c>
      <c r="S74" s="1">
        <v>39.8294</v>
      </c>
      <c r="T74" s="1">
        <v>53.416200000000003</v>
      </c>
      <c r="U74" s="1">
        <v>38.869500000000002</v>
      </c>
      <c r="V74" s="1">
        <v>168.8621</v>
      </c>
      <c r="W74" s="1">
        <v>34.389400000000002</v>
      </c>
      <c r="X74" s="1">
        <v>66.567700000000002</v>
      </c>
      <c r="Y74" s="1">
        <v>25.626100000000001</v>
      </c>
      <c r="Z74" s="1">
        <v>47.338000000000001</v>
      </c>
      <c r="AA74" s="1">
        <v>27.266500000000001</v>
      </c>
      <c r="AB74" s="1">
        <v>16.612200000000001</v>
      </c>
      <c r="AC74" s="1">
        <v>44.525700000000001</v>
      </c>
      <c r="AD74" s="1">
        <v>34.1524</v>
      </c>
      <c r="AE74" s="1">
        <v>18.096900000000002</v>
      </c>
      <c r="AF74" s="1">
        <v>34.235100000000003</v>
      </c>
      <c r="AG74" s="1">
        <v>53.306199999999997</v>
      </c>
      <c r="AH74" s="1">
        <v>22.907800000000002</v>
      </c>
      <c r="AI74" s="1">
        <v>24.620999999999999</v>
      </c>
      <c r="AJ74" s="1">
        <v>24.7793998320413</v>
      </c>
      <c r="AK74" s="1">
        <v>25.323399999999999</v>
      </c>
      <c r="AL74" s="1">
        <v>49.7988</v>
      </c>
    </row>
    <row r="75" spans="1:38" x14ac:dyDescent="0.25">
      <c r="A75" t="s">
        <v>108</v>
      </c>
      <c r="B75" s="1">
        <v>81.934116088946396</v>
      </c>
      <c r="C75" s="1">
        <v>135.74549095565499</v>
      </c>
      <c r="D75" s="1">
        <v>93.688977050103205</v>
      </c>
      <c r="E75" s="1">
        <v>89.401690905667706</v>
      </c>
      <c r="F75" s="1">
        <v>7.6669571261734397</v>
      </c>
      <c r="G75" s="1">
        <v>13.0993313857616</v>
      </c>
      <c r="H75" s="1">
        <v>74.163799999999995</v>
      </c>
      <c r="I75" s="1">
        <v>4.7793018725940701</v>
      </c>
      <c r="J75" s="1">
        <v>14.0462676291469</v>
      </c>
      <c r="K75" s="1">
        <v>25.509775681026699</v>
      </c>
      <c r="L75" s="1">
        <v>10.637600000000001</v>
      </c>
      <c r="M75" s="1">
        <v>19.5412</v>
      </c>
      <c r="N75" s="1">
        <v>112.3038</v>
      </c>
      <c r="O75" s="1">
        <v>18.329107144524698</v>
      </c>
      <c r="P75" s="1">
        <v>38.696847181335301</v>
      </c>
      <c r="Q75" s="1">
        <v>41.688443326855101</v>
      </c>
      <c r="R75" s="1">
        <v>31.384</v>
      </c>
      <c r="S75" s="1">
        <v>41.177</v>
      </c>
      <c r="T75" s="1">
        <v>56.389699999999998</v>
      </c>
      <c r="U75" s="1">
        <v>36.610399999999998</v>
      </c>
      <c r="V75" s="1">
        <v>162.11199999999999</v>
      </c>
      <c r="W75" s="1">
        <v>36.161999999999999</v>
      </c>
      <c r="X75" s="1">
        <v>67.843000000000004</v>
      </c>
      <c r="Y75" s="1">
        <v>27.138100000000001</v>
      </c>
      <c r="Z75" s="1">
        <v>46.654600000000002</v>
      </c>
      <c r="AA75" s="1">
        <v>27.6615</v>
      </c>
      <c r="AB75" s="1">
        <v>16.908999999999999</v>
      </c>
      <c r="AC75" s="1">
        <v>47.416800000000002</v>
      </c>
      <c r="AD75" s="1">
        <v>34.704599999999999</v>
      </c>
      <c r="AE75" s="1">
        <v>18.546700000000001</v>
      </c>
      <c r="AF75" s="1">
        <v>33.742899999999999</v>
      </c>
      <c r="AG75" s="1">
        <v>52.355499999999999</v>
      </c>
      <c r="AH75" s="1">
        <v>23.3523</v>
      </c>
      <c r="AI75" s="1">
        <v>24.3247</v>
      </c>
      <c r="AJ75" s="1">
        <v>25.158333837458802</v>
      </c>
      <c r="AK75" s="1">
        <v>26.6874</v>
      </c>
      <c r="AL75" s="1">
        <v>50.093600000000002</v>
      </c>
    </row>
    <row r="76" spans="1:38" x14ac:dyDescent="0.25">
      <c r="A76" t="s">
        <v>109</v>
      </c>
      <c r="B76" s="1">
        <v>84.6091312114403</v>
      </c>
      <c r="C76" s="1">
        <v>145.281571688848</v>
      </c>
      <c r="D76" s="1">
        <v>97.766187724860103</v>
      </c>
      <c r="E76" s="1">
        <v>93.545073457271499</v>
      </c>
      <c r="F76" s="1">
        <v>7.6646687384179897</v>
      </c>
      <c r="G76" s="1">
        <v>13.908993368022299</v>
      </c>
      <c r="H76" s="1">
        <v>76.298900000000003</v>
      </c>
      <c r="I76" s="1">
        <v>5.1220196360547803</v>
      </c>
      <c r="J76" s="1">
        <v>14.9466771151573</v>
      </c>
      <c r="K76" s="1">
        <v>27.469068302569099</v>
      </c>
      <c r="L76" s="1">
        <v>10.7225</v>
      </c>
      <c r="M76" s="1">
        <v>18.617100000000001</v>
      </c>
      <c r="N76" s="1">
        <v>116.2076</v>
      </c>
      <c r="O76" s="1">
        <v>18.489302040622501</v>
      </c>
      <c r="P76" s="1">
        <v>40.116566519547902</v>
      </c>
      <c r="Q76" s="1">
        <v>42.1378247715976</v>
      </c>
      <c r="R76" s="1">
        <v>32.152099999999997</v>
      </c>
      <c r="S76" s="1">
        <v>37.865900000000003</v>
      </c>
      <c r="T76" s="1">
        <v>56.4724</v>
      </c>
      <c r="U76" s="1">
        <v>35.192999999999998</v>
      </c>
      <c r="V76" s="1">
        <v>163.1756</v>
      </c>
      <c r="W76" s="1">
        <v>38.072800000000001</v>
      </c>
      <c r="X76" s="1">
        <v>69.990600000000001</v>
      </c>
      <c r="Y76" s="1">
        <v>27.528400000000001</v>
      </c>
      <c r="Z76" s="1">
        <v>48.3414</v>
      </c>
      <c r="AA76" s="1">
        <v>26.898199999999999</v>
      </c>
      <c r="AB76" s="1">
        <v>18.381799999999998</v>
      </c>
      <c r="AC76" s="1">
        <v>46.7898</v>
      </c>
      <c r="AD76" s="1">
        <v>35.748399999999997</v>
      </c>
      <c r="AE76" s="1">
        <v>18.963799999999999</v>
      </c>
      <c r="AF76" s="1">
        <v>34.378999999999998</v>
      </c>
      <c r="AG76" s="1">
        <v>53.981699999999996</v>
      </c>
      <c r="AH76" s="1">
        <v>25.109400000000001</v>
      </c>
      <c r="AI76" s="1">
        <v>25.4056</v>
      </c>
      <c r="AJ76" s="1">
        <v>24.427910193437501</v>
      </c>
      <c r="AK76" s="1">
        <v>28.258700000000001</v>
      </c>
      <c r="AL76" s="1">
        <v>52.171199999999999</v>
      </c>
    </row>
    <row r="77" spans="1:38" x14ac:dyDescent="0.25">
      <c r="A77" t="s">
        <v>110</v>
      </c>
      <c r="B77" s="1">
        <v>84.878073792051197</v>
      </c>
      <c r="C77" s="1">
        <v>145.223380502071</v>
      </c>
      <c r="D77" s="1">
        <v>103.594464507374</v>
      </c>
      <c r="E77" s="1">
        <v>99.493812904717501</v>
      </c>
      <c r="F77" s="1">
        <v>8.0489271823543493</v>
      </c>
      <c r="G77" s="1">
        <v>13.9818055616431</v>
      </c>
      <c r="H77" s="1">
        <v>75.058999999999997</v>
      </c>
      <c r="I77" s="1">
        <v>5.1689505613326698</v>
      </c>
      <c r="J77" s="1">
        <v>13.5282355914633</v>
      </c>
      <c r="K77" s="1">
        <v>27.528383596340099</v>
      </c>
      <c r="L77" s="1">
        <v>10.4764</v>
      </c>
      <c r="M77" s="1">
        <v>18.395499999999998</v>
      </c>
      <c r="N77" s="1">
        <v>113.7599</v>
      </c>
      <c r="O77" s="1">
        <v>18.806305048545202</v>
      </c>
      <c r="P77" s="1">
        <v>38.566444216481997</v>
      </c>
      <c r="Q77" s="1">
        <v>42.314245156749003</v>
      </c>
      <c r="R77" s="1">
        <v>31.442699999999999</v>
      </c>
      <c r="S77" s="1">
        <v>42.2654</v>
      </c>
      <c r="T77" s="1">
        <v>57.566200000000002</v>
      </c>
      <c r="U77" s="1">
        <v>31.0792</v>
      </c>
      <c r="V77" s="1">
        <v>154.64779999999999</v>
      </c>
      <c r="W77" s="1">
        <v>37.430199999999999</v>
      </c>
      <c r="X77" s="1">
        <v>69.500500000000002</v>
      </c>
      <c r="Y77" s="1">
        <v>28.5594</v>
      </c>
      <c r="Z77" s="1">
        <v>50.359000000000002</v>
      </c>
      <c r="AA77" s="1">
        <v>26.654800000000002</v>
      </c>
      <c r="AB77" s="1">
        <v>17.852799999999998</v>
      </c>
      <c r="AC77" s="1">
        <v>44.3902</v>
      </c>
      <c r="AD77" s="1">
        <v>36.997</v>
      </c>
      <c r="AE77" s="1">
        <v>18.749400000000001</v>
      </c>
      <c r="AF77" s="1">
        <v>33.367600000000003</v>
      </c>
      <c r="AG77" s="1">
        <v>55.3947</v>
      </c>
      <c r="AH77" s="1">
        <v>25.260100000000001</v>
      </c>
      <c r="AI77" s="1">
        <v>24.247399999999999</v>
      </c>
      <c r="AJ77" s="1">
        <v>24.905666796991401</v>
      </c>
      <c r="AK77" s="1">
        <v>29.446000000000002</v>
      </c>
      <c r="AL77" s="1">
        <v>54.204099999999997</v>
      </c>
    </row>
    <row r="78" spans="1:38" x14ac:dyDescent="0.25">
      <c r="A78" t="s">
        <v>111</v>
      </c>
      <c r="B78" s="1">
        <v>86.531124162287</v>
      </c>
      <c r="C78" s="1">
        <v>144.15411744503101</v>
      </c>
      <c r="D78" s="1">
        <v>108.407713101434</v>
      </c>
      <c r="E78" s="1">
        <v>104.19409293155501</v>
      </c>
      <c r="F78" s="1">
        <v>8.3507083176046208</v>
      </c>
      <c r="G78" s="1">
        <v>14.4654159009827</v>
      </c>
      <c r="H78" s="1">
        <v>75.892300000000006</v>
      </c>
      <c r="I78" s="1">
        <v>5.2207256793458603</v>
      </c>
      <c r="J78" s="1">
        <v>13.2350910098999</v>
      </c>
      <c r="K78" s="1">
        <v>28.429677535342801</v>
      </c>
      <c r="L78" s="1">
        <v>10.6441</v>
      </c>
      <c r="M78" s="1">
        <v>17.485399999999998</v>
      </c>
      <c r="N78" s="1">
        <v>110.2915</v>
      </c>
      <c r="O78" s="1">
        <v>18.558561778998701</v>
      </c>
      <c r="P78" s="1">
        <v>38.272490659507802</v>
      </c>
      <c r="Q78" s="1">
        <v>41.254671769428697</v>
      </c>
      <c r="R78" s="1">
        <v>30.806899999999999</v>
      </c>
      <c r="S78" s="1">
        <v>40.639499999999998</v>
      </c>
      <c r="T78" s="1">
        <v>61.5762</v>
      </c>
      <c r="U78" s="1">
        <v>31.058</v>
      </c>
      <c r="V78" s="1">
        <v>156.16650000000001</v>
      </c>
      <c r="W78" s="1">
        <v>36.057600000000001</v>
      </c>
      <c r="X78" s="1">
        <v>69.995500000000007</v>
      </c>
      <c r="Y78" s="1">
        <v>28.625399999999999</v>
      </c>
      <c r="Z78" s="1">
        <v>53.238700000000001</v>
      </c>
      <c r="AA78" s="1">
        <v>27.4023</v>
      </c>
      <c r="AB78" s="1">
        <v>17.1646</v>
      </c>
      <c r="AC78" s="1">
        <v>42.191499999999998</v>
      </c>
      <c r="AD78" s="1">
        <v>37.737099999999998</v>
      </c>
      <c r="AE78" s="1">
        <v>19.198399999999999</v>
      </c>
      <c r="AF78" s="1">
        <v>33.948300000000003</v>
      </c>
      <c r="AG78" s="1">
        <v>57.933</v>
      </c>
      <c r="AH78" s="1">
        <v>25.3535</v>
      </c>
      <c r="AI78" s="1">
        <v>25.944099999999999</v>
      </c>
      <c r="AJ78" s="1">
        <v>25.037229074404401</v>
      </c>
      <c r="AK78" s="1">
        <v>29.858699999999999</v>
      </c>
      <c r="AL78" s="1">
        <v>57.271000000000001</v>
      </c>
    </row>
    <row r="79" spans="1:38" x14ac:dyDescent="0.25">
      <c r="A79" t="s">
        <v>112</v>
      </c>
      <c r="B79" s="1">
        <v>87.963494951476207</v>
      </c>
      <c r="C79" s="1">
        <v>146.93148939666699</v>
      </c>
      <c r="D79" s="1">
        <v>107.64768293822701</v>
      </c>
      <c r="E79" s="1">
        <v>103.41768511045299</v>
      </c>
      <c r="F79" s="1">
        <v>8.3328779630100591</v>
      </c>
      <c r="G79" s="1">
        <v>14.736413781369899</v>
      </c>
      <c r="H79" s="1">
        <v>77.027199999999993</v>
      </c>
      <c r="I79" s="1">
        <v>5.2476324335889304</v>
      </c>
      <c r="J79" s="1">
        <v>14.4985355598229</v>
      </c>
      <c r="K79" s="1">
        <v>28.9028220632804</v>
      </c>
      <c r="L79" s="1">
        <v>10.7897</v>
      </c>
      <c r="M79" s="1">
        <v>17.2728</v>
      </c>
      <c r="N79" s="1">
        <v>107.5476</v>
      </c>
      <c r="O79" s="1">
        <v>18.428593932534699</v>
      </c>
      <c r="P79" s="1">
        <v>38.917788706008302</v>
      </c>
      <c r="Q79" s="1">
        <v>41.954641719740302</v>
      </c>
      <c r="R79" s="1">
        <v>29.3522</v>
      </c>
      <c r="S79" s="1">
        <v>38.824599999999997</v>
      </c>
      <c r="T79" s="1">
        <v>61.735300000000002</v>
      </c>
      <c r="U79" s="1">
        <v>25.020299999999999</v>
      </c>
      <c r="V79" s="1">
        <v>143.48670000000001</v>
      </c>
      <c r="W79" s="1">
        <v>37.020099999999999</v>
      </c>
      <c r="X79" s="1">
        <v>71.289500000000004</v>
      </c>
      <c r="Y79" s="1">
        <v>28.651800000000001</v>
      </c>
      <c r="Z79" s="1">
        <v>52.265700000000002</v>
      </c>
      <c r="AA79" s="1">
        <v>29.2622</v>
      </c>
      <c r="AB79" s="1">
        <v>18.103000000000002</v>
      </c>
      <c r="AC79" s="1">
        <v>39.493000000000002</v>
      </c>
      <c r="AD79" s="1">
        <v>37.232100000000003</v>
      </c>
      <c r="AE79" s="1">
        <v>20.369800000000001</v>
      </c>
      <c r="AF79" s="1">
        <v>34.037999999999997</v>
      </c>
      <c r="AG79" s="1">
        <v>58.453299999999999</v>
      </c>
      <c r="AH79" s="1">
        <v>25.494900000000001</v>
      </c>
      <c r="AI79" s="1">
        <v>26.988700000000001</v>
      </c>
      <c r="AJ79" s="1">
        <v>26.429259171184899</v>
      </c>
      <c r="AK79" s="1">
        <v>30.756699999999999</v>
      </c>
      <c r="AL79" s="1">
        <v>58.930900000000001</v>
      </c>
    </row>
    <row r="80" spans="1:38" x14ac:dyDescent="0.25">
      <c r="A80" t="s">
        <v>113</v>
      </c>
      <c r="B80" s="1">
        <v>89.698404826273304</v>
      </c>
      <c r="C80" s="1">
        <v>153.59033922807501</v>
      </c>
      <c r="D80" s="1">
        <v>111.741899609621</v>
      </c>
      <c r="E80" s="1">
        <v>107.44890776644201</v>
      </c>
      <c r="F80" s="1">
        <v>8.7660506952192101</v>
      </c>
      <c r="G80" s="1">
        <v>15.071344060249199</v>
      </c>
      <c r="H80" s="1">
        <v>81.253600000000006</v>
      </c>
      <c r="I80" s="1">
        <v>5.3970291164964097</v>
      </c>
      <c r="J80" s="1">
        <v>15.079924652231499</v>
      </c>
      <c r="K80" s="1">
        <v>29.4366375935763</v>
      </c>
      <c r="L80" s="1">
        <v>10.6411</v>
      </c>
      <c r="M80" s="1">
        <v>17.919</v>
      </c>
      <c r="N80" s="1">
        <v>106.4011</v>
      </c>
      <c r="O80" s="1">
        <v>18.549248122248901</v>
      </c>
      <c r="P80" s="1">
        <v>36.1240100283107</v>
      </c>
      <c r="Q80" s="1">
        <v>41.403826876798803</v>
      </c>
      <c r="R80" s="1">
        <v>29.181699999999999</v>
      </c>
      <c r="S80" s="1">
        <v>39.6524</v>
      </c>
      <c r="T80" s="1">
        <v>60.2395</v>
      </c>
      <c r="U80" s="1">
        <v>24.299700000000001</v>
      </c>
      <c r="V80" s="1">
        <v>136.16460000000001</v>
      </c>
      <c r="W80" s="1">
        <v>41.936900000000001</v>
      </c>
      <c r="X80" s="1">
        <v>73.6374</v>
      </c>
      <c r="Y80" s="1">
        <v>30.0502</v>
      </c>
      <c r="Z80" s="1">
        <v>50.735599999999998</v>
      </c>
      <c r="AA80" s="1">
        <v>29.0565</v>
      </c>
      <c r="AB80" s="1">
        <v>18.9041</v>
      </c>
      <c r="AC80" s="1">
        <v>40.192500000000003</v>
      </c>
      <c r="AD80" s="1">
        <v>38.736899999999999</v>
      </c>
      <c r="AE80" s="1">
        <v>21.202100000000002</v>
      </c>
      <c r="AF80" s="1">
        <v>34.764400000000002</v>
      </c>
      <c r="AG80" s="1">
        <v>60.036499999999997</v>
      </c>
      <c r="AH80" s="1">
        <v>25.974399999999999</v>
      </c>
      <c r="AI80" s="1">
        <v>26.575399999999998</v>
      </c>
      <c r="AJ80" s="1">
        <v>26.739611210210299</v>
      </c>
      <c r="AK80" s="1">
        <v>31.844100000000001</v>
      </c>
      <c r="AL80" s="1">
        <v>59.171199999999999</v>
      </c>
    </row>
    <row r="81" spans="1:38" x14ac:dyDescent="0.25">
      <c r="A81" t="s">
        <v>114</v>
      </c>
      <c r="B81" s="1">
        <v>86.087803782896898</v>
      </c>
      <c r="C81" s="1">
        <v>147.59503056811801</v>
      </c>
      <c r="D81" s="1">
        <v>110.18837883577</v>
      </c>
      <c r="E81" s="1">
        <v>105.933750988866</v>
      </c>
      <c r="F81" s="1">
        <v>8.5616213890654702</v>
      </c>
      <c r="G81" s="1">
        <v>14.9438891057078</v>
      </c>
      <c r="H81" s="1">
        <v>77.671099999999996</v>
      </c>
      <c r="I81" s="1">
        <v>5.1870684784055401</v>
      </c>
      <c r="J81" s="1">
        <v>13.621165002803499</v>
      </c>
      <c r="K81" s="1">
        <v>29.1009806641392</v>
      </c>
      <c r="L81" s="1">
        <v>9.9785000000000004</v>
      </c>
      <c r="M81" s="1">
        <v>16.311199999999999</v>
      </c>
      <c r="N81" s="1">
        <v>95.594399999999993</v>
      </c>
      <c r="O81" s="1">
        <v>17.350580498540999</v>
      </c>
      <c r="P81" s="1">
        <v>31.396400290227099</v>
      </c>
      <c r="Q81" s="1">
        <v>39.023398136236402</v>
      </c>
      <c r="R81" s="1">
        <v>27.922899999999998</v>
      </c>
      <c r="S81" s="1">
        <v>36.299700000000001</v>
      </c>
      <c r="T81" s="1">
        <v>52.120600000000003</v>
      </c>
      <c r="U81" s="1">
        <v>19.376899999999999</v>
      </c>
      <c r="V81" s="1">
        <v>121.3068</v>
      </c>
      <c r="W81" s="1">
        <v>39.625999999999998</v>
      </c>
      <c r="X81" s="1">
        <v>70.299700000000001</v>
      </c>
      <c r="Y81" s="1">
        <v>28.607900000000001</v>
      </c>
      <c r="Z81" s="1">
        <v>49.627099999999999</v>
      </c>
      <c r="AA81" s="1">
        <v>27.752500000000001</v>
      </c>
      <c r="AB81" s="1">
        <v>17.378699999999998</v>
      </c>
      <c r="AC81" s="1">
        <v>35.8581</v>
      </c>
      <c r="AD81" s="1">
        <v>37.251600000000003</v>
      </c>
      <c r="AE81" s="1">
        <v>20.690999999999999</v>
      </c>
      <c r="AF81" s="1">
        <v>32.948799999999999</v>
      </c>
      <c r="AG81" s="1">
        <v>58.218299999999999</v>
      </c>
      <c r="AH81" s="1">
        <v>25.1767</v>
      </c>
      <c r="AI81" s="1">
        <v>26.513200000000001</v>
      </c>
      <c r="AJ81" s="1">
        <v>24.975158666599299</v>
      </c>
      <c r="AK81" s="1">
        <v>30.479600000000001</v>
      </c>
      <c r="AL81" s="1">
        <v>57.839300000000001</v>
      </c>
    </row>
    <row r="82" spans="1:38" x14ac:dyDescent="0.25">
      <c r="A82" t="s">
        <v>115</v>
      </c>
      <c r="B82" s="1">
        <v>90.487389683557097</v>
      </c>
      <c r="C82" s="1">
        <v>158.024304005169</v>
      </c>
      <c r="D82" s="1">
        <v>115.031313152417</v>
      </c>
      <c r="E82" s="1">
        <v>109.032341332008</v>
      </c>
      <c r="F82" s="1">
        <v>9.0081522708237909</v>
      </c>
      <c r="G82" s="1">
        <v>15.807460503109301</v>
      </c>
      <c r="H82" s="1">
        <v>81.812100000000001</v>
      </c>
      <c r="I82" s="1">
        <v>5.4968058477370798</v>
      </c>
      <c r="J82" s="1">
        <v>14.8187098594149</v>
      </c>
      <c r="K82" s="1">
        <v>30.834043627868699</v>
      </c>
      <c r="L82" s="1">
        <v>9.5009999999999994</v>
      </c>
      <c r="M82" s="1">
        <v>17.434200000000001</v>
      </c>
      <c r="N82" s="1">
        <v>98.307400000000001</v>
      </c>
      <c r="O82" s="1">
        <v>18.129619648129601</v>
      </c>
      <c r="P82" s="1">
        <v>31.5526277538149</v>
      </c>
      <c r="Q82" s="1">
        <v>40.074095205381198</v>
      </c>
      <c r="R82" s="1">
        <v>28.579000000000001</v>
      </c>
      <c r="S82" s="1">
        <v>37.006100000000004</v>
      </c>
      <c r="T82" s="1">
        <v>48.299199999999999</v>
      </c>
      <c r="U82" s="1">
        <v>21.170100000000001</v>
      </c>
      <c r="V82" s="1">
        <v>128.3167</v>
      </c>
      <c r="W82" s="1">
        <v>44.8977</v>
      </c>
      <c r="X82" s="1">
        <v>72.749600000000001</v>
      </c>
      <c r="Y82" s="1">
        <v>30.490200000000002</v>
      </c>
      <c r="Z82" s="1">
        <v>50.831499999999998</v>
      </c>
      <c r="AA82" s="1">
        <v>29.318300000000001</v>
      </c>
      <c r="AB82" s="1">
        <v>19.150500000000001</v>
      </c>
      <c r="AC82" s="1">
        <v>39.095100000000002</v>
      </c>
      <c r="AD82" s="1">
        <v>39.518099999999997</v>
      </c>
      <c r="AE82" s="1">
        <v>21.9984</v>
      </c>
      <c r="AF82" s="1">
        <v>34.018599999999999</v>
      </c>
      <c r="AG82" s="1">
        <v>60.091999999999999</v>
      </c>
      <c r="AH82" s="1">
        <v>26.478999999999999</v>
      </c>
      <c r="AI82" s="1">
        <v>27.882200000000001</v>
      </c>
      <c r="AJ82" s="1">
        <v>26.693941643900899</v>
      </c>
      <c r="AK82" s="1">
        <v>32.536900000000003</v>
      </c>
      <c r="AL82" s="1">
        <v>58.221899999999998</v>
      </c>
    </row>
    <row r="83" spans="1:38" x14ac:dyDescent="0.25">
      <c r="A83" t="s">
        <v>116</v>
      </c>
      <c r="B83" s="1">
        <v>88.918414421879604</v>
      </c>
      <c r="C83" s="1">
        <v>157.00293639499299</v>
      </c>
      <c r="D83" s="1">
        <v>110.767046658346</v>
      </c>
      <c r="E83" s="1">
        <v>103.96743107020799</v>
      </c>
      <c r="F83" s="1">
        <v>8.9019360429606298</v>
      </c>
      <c r="G83" s="1">
        <v>15.1481285978772</v>
      </c>
      <c r="H83" s="1">
        <v>78.7941</v>
      </c>
      <c r="I83" s="1">
        <v>5.3121690422791703</v>
      </c>
      <c r="J83" s="1">
        <v>14.695589707401901</v>
      </c>
      <c r="K83" s="1">
        <v>29.639249799789798</v>
      </c>
      <c r="L83" s="1">
        <v>8.4408999999999992</v>
      </c>
      <c r="M83" s="1">
        <v>17.862100000000002</v>
      </c>
      <c r="N83" s="1">
        <v>99.619299999999996</v>
      </c>
      <c r="O83" s="1">
        <v>17.9367781167823</v>
      </c>
      <c r="P83" s="1">
        <v>30.406545918209702</v>
      </c>
      <c r="Q83" s="1">
        <v>39.617298389060302</v>
      </c>
      <c r="R83" s="1">
        <v>28.032599999999999</v>
      </c>
      <c r="S83" s="1">
        <v>38.429299999999998</v>
      </c>
      <c r="T83" s="1">
        <v>42.2181</v>
      </c>
      <c r="U83" s="1">
        <v>23.061499999999999</v>
      </c>
      <c r="V83" s="1">
        <v>136.0564</v>
      </c>
      <c r="W83" s="1">
        <v>43.1736</v>
      </c>
      <c r="X83" s="1">
        <v>71.184799999999996</v>
      </c>
      <c r="Y83" s="1">
        <v>29.649100000000001</v>
      </c>
      <c r="Z83" s="1">
        <v>49.226300000000002</v>
      </c>
      <c r="AA83" s="1">
        <v>28.606999999999999</v>
      </c>
      <c r="AB83" s="1">
        <v>18.6433</v>
      </c>
      <c r="AC83" s="1">
        <v>40.192399999999999</v>
      </c>
      <c r="AD83" s="1">
        <v>38.7791</v>
      </c>
      <c r="AE83" s="1">
        <v>21.061599999999999</v>
      </c>
      <c r="AF83" s="1">
        <v>34.647100000000002</v>
      </c>
      <c r="AG83" s="1">
        <v>57.690399999999997</v>
      </c>
      <c r="AH83" s="1">
        <v>26.290900000000001</v>
      </c>
      <c r="AI83" s="1">
        <v>28.251999999999999</v>
      </c>
      <c r="AJ83" s="1">
        <v>25.276988494516701</v>
      </c>
      <c r="AK83" s="1">
        <v>31.849299999999999</v>
      </c>
      <c r="AL83" s="1">
        <v>57.691099999999999</v>
      </c>
    </row>
    <row r="84" spans="1:38" x14ac:dyDescent="0.25">
      <c r="A84" t="s">
        <v>117</v>
      </c>
      <c r="B84" s="1">
        <v>93.515822109181798</v>
      </c>
      <c r="C84" s="1">
        <v>168.87253697662501</v>
      </c>
      <c r="D84" s="1">
        <v>112.458908475589</v>
      </c>
      <c r="E84" s="1">
        <v>104.066301458141</v>
      </c>
      <c r="F84" s="1">
        <v>9.1891416554859102</v>
      </c>
      <c r="G84" s="1">
        <v>15.740496280173099</v>
      </c>
      <c r="H84" s="1">
        <v>84.464600000000004</v>
      </c>
      <c r="I84" s="1">
        <v>5.3548889043081198</v>
      </c>
      <c r="J84" s="1">
        <v>15.8973513624895</v>
      </c>
      <c r="K84" s="1">
        <v>30.859729648229202</v>
      </c>
      <c r="L84" s="1">
        <v>9.0589999999999993</v>
      </c>
      <c r="M84" s="1">
        <v>18.355699999999999</v>
      </c>
      <c r="N84" s="1">
        <v>102.2803</v>
      </c>
      <c r="O84" s="1">
        <v>18.4595235364398</v>
      </c>
      <c r="P84" s="1">
        <v>34.858762635916598</v>
      </c>
      <c r="Q84" s="1">
        <v>41.7835735151371</v>
      </c>
      <c r="R84" s="1">
        <v>30.5381</v>
      </c>
      <c r="S84" s="1">
        <v>40.110500000000002</v>
      </c>
      <c r="T84" s="1">
        <v>47.833500000000001</v>
      </c>
      <c r="U84" s="1">
        <v>20.5185</v>
      </c>
      <c r="V84" s="1">
        <v>125.8682</v>
      </c>
      <c r="W84" s="1">
        <v>47.4863</v>
      </c>
      <c r="X84" s="1">
        <v>74.017099999999999</v>
      </c>
      <c r="Y84" s="1">
        <v>32.5276</v>
      </c>
      <c r="Z84" s="1">
        <v>49.998800000000003</v>
      </c>
      <c r="AA84" s="1">
        <v>30.647500000000001</v>
      </c>
      <c r="AB84" s="1">
        <v>19.894400000000001</v>
      </c>
      <c r="AC84" s="1">
        <v>41.368400000000001</v>
      </c>
      <c r="AD84" s="1">
        <v>41.785800000000002</v>
      </c>
      <c r="AE84" s="1">
        <v>22.277100000000001</v>
      </c>
      <c r="AF84" s="1">
        <v>34.877899999999997</v>
      </c>
      <c r="AG84" s="1">
        <v>60.021900000000002</v>
      </c>
      <c r="AH84" s="1">
        <v>28.941800000000001</v>
      </c>
      <c r="AI84" s="1">
        <v>31.032800000000002</v>
      </c>
      <c r="AJ84" s="1">
        <v>26.8257875971169</v>
      </c>
      <c r="AK84" s="1">
        <v>33.932000000000002</v>
      </c>
      <c r="AL84" s="1">
        <v>58.953800000000001</v>
      </c>
    </row>
    <row r="85" spans="1:38" x14ac:dyDescent="0.25">
      <c r="A85" t="s">
        <v>118</v>
      </c>
      <c r="B85" s="1">
        <v>96.146608872084599</v>
      </c>
      <c r="C85" s="1">
        <v>177.376773965925</v>
      </c>
      <c r="D85" s="1">
        <v>117.07578132418701</v>
      </c>
      <c r="E85" s="1">
        <v>107.370769534812</v>
      </c>
      <c r="F85" s="1">
        <v>9.5744151390436905</v>
      </c>
      <c r="G85" s="1">
        <v>16.3711987896653</v>
      </c>
      <c r="H85" s="1">
        <v>87.535499999999999</v>
      </c>
      <c r="I85" s="1">
        <v>5.5898897827598102</v>
      </c>
      <c r="J85" s="1">
        <v>16.956219821878999</v>
      </c>
      <c r="K85" s="1">
        <v>32.010457105115997</v>
      </c>
      <c r="L85" s="1">
        <v>9.8933999999999997</v>
      </c>
      <c r="M85" s="1">
        <v>19.343499999999999</v>
      </c>
      <c r="N85" s="1">
        <v>106.0712</v>
      </c>
      <c r="O85" s="1">
        <v>18.842864394300101</v>
      </c>
      <c r="P85" s="1">
        <v>35.5002528169938</v>
      </c>
      <c r="Q85" s="1">
        <v>43.164360185288999</v>
      </c>
      <c r="R85" s="1">
        <v>31.519300000000001</v>
      </c>
      <c r="S85" s="1">
        <v>42.128399999999999</v>
      </c>
      <c r="T85" s="1">
        <v>47.348599999999998</v>
      </c>
      <c r="U85" s="1">
        <v>20.126300000000001</v>
      </c>
      <c r="V85" s="1">
        <v>127.3861</v>
      </c>
      <c r="W85" s="1">
        <v>48.666899999999998</v>
      </c>
      <c r="X85" s="1">
        <v>75.262799999999999</v>
      </c>
      <c r="Y85" s="1">
        <v>33.2834</v>
      </c>
      <c r="Z85" s="1">
        <v>51.264600000000002</v>
      </c>
      <c r="AA85" s="1">
        <v>31.269500000000001</v>
      </c>
      <c r="AB85" s="1">
        <v>20.6174</v>
      </c>
      <c r="AC85" s="1">
        <v>42.5732</v>
      </c>
      <c r="AD85" s="1">
        <v>41.950499999999998</v>
      </c>
      <c r="AE85" s="1">
        <v>23.765000000000001</v>
      </c>
      <c r="AF85" s="1">
        <v>36.401299999999999</v>
      </c>
      <c r="AG85" s="1">
        <v>61.218000000000004</v>
      </c>
      <c r="AH85" s="1">
        <v>28.7333</v>
      </c>
      <c r="AI85" s="1">
        <v>33.029600000000002</v>
      </c>
      <c r="AJ85" s="1">
        <v>27.606874986623598</v>
      </c>
      <c r="AK85" s="1">
        <v>34.979300000000002</v>
      </c>
      <c r="AL85" s="1">
        <v>60.232100000000003</v>
      </c>
    </row>
    <row r="86" spans="1:38" x14ac:dyDescent="0.25">
      <c r="A86" t="s">
        <v>119</v>
      </c>
      <c r="B86" s="1">
        <v>97.388162485973197</v>
      </c>
      <c r="C86" s="1">
        <v>180.006701475509</v>
      </c>
      <c r="D86" s="1">
        <v>118.884591687925</v>
      </c>
      <c r="E86" s="1">
        <v>109.832916834294</v>
      </c>
      <c r="F86" s="1">
        <v>9.8047739797974405</v>
      </c>
      <c r="G86" s="1">
        <v>16.810464807310598</v>
      </c>
      <c r="H86" s="1">
        <v>91.374200000000002</v>
      </c>
      <c r="I86" s="1">
        <v>5.5390981348561699</v>
      </c>
      <c r="J86" s="1">
        <v>16.836351237049801</v>
      </c>
      <c r="K86" s="1">
        <v>32.742048799495301</v>
      </c>
      <c r="L86" s="1">
        <v>9.5070999999999994</v>
      </c>
      <c r="M86" s="1">
        <v>19.382400000000001</v>
      </c>
      <c r="N86" s="1">
        <v>112.4778</v>
      </c>
      <c r="O86" s="1">
        <v>19.169385097849801</v>
      </c>
      <c r="P86" s="1">
        <v>33.777051480541097</v>
      </c>
      <c r="Q86" s="1">
        <v>43.385273019783497</v>
      </c>
      <c r="R86" s="1">
        <v>29.945699999999999</v>
      </c>
      <c r="S86" s="1">
        <v>41.942700000000002</v>
      </c>
      <c r="T86" s="1">
        <v>46.544699999999999</v>
      </c>
      <c r="U86" s="1">
        <v>18.322099999999999</v>
      </c>
      <c r="V86" s="1">
        <v>122.10980000000001</v>
      </c>
      <c r="W86" s="1">
        <v>50.7179</v>
      </c>
      <c r="X86" s="1">
        <v>78.010300000000001</v>
      </c>
      <c r="Y86" s="1">
        <v>33.593200000000003</v>
      </c>
      <c r="Z86" s="1">
        <v>51.455399999999997</v>
      </c>
      <c r="AA86" s="1">
        <v>31.6035</v>
      </c>
      <c r="AB86" s="1">
        <v>20.7776</v>
      </c>
      <c r="AC86" s="1">
        <v>42.1325</v>
      </c>
      <c r="AD86" s="1">
        <v>42.730600000000003</v>
      </c>
      <c r="AE86" s="1">
        <v>24.1997</v>
      </c>
      <c r="AF86" s="1">
        <v>36.206600000000002</v>
      </c>
      <c r="AG86" s="1">
        <v>61.538899999999998</v>
      </c>
      <c r="AH86" s="1">
        <v>29.683199999999999</v>
      </c>
      <c r="AI86" s="1">
        <v>32.899299999999997</v>
      </c>
      <c r="AJ86" s="1">
        <v>27.681570322437601</v>
      </c>
      <c r="AK86" s="1">
        <v>35.723599999999998</v>
      </c>
      <c r="AL86" s="1">
        <v>61.7836</v>
      </c>
    </row>
    <row r="87" spans="1:38" x14ac:dyDescent="0.25">
      <c r="A87" t="s">
        <v>120</v>
      </c>
      <c r="B87" s="1">
        <v>98.394319719132497</v>
      </c>
      <c r="C87" s="1">
        <v>181.72366751742001</v>
      </c>
      <c r="D87" s="1">
        <v>120.57397901626599</v>
      </c>
      <c r="E87" s="1">
        <v>111.95027153669299</v>
      </c>
      <c r="F87" s="1">
        <v>9.9790529529519691</v>
      </c>
      <c r="G87" s="1">
        <v>17.2255265839736</v>
      </c>
      <c r="H87" s="1">
        <v>92.772400000000005</v>
      </c>
      <c r="I87" s="1">
        <v>5.6088393592325501</v>
      </c>
      <c r="J87" s="1">
        <v>16.7966001473044</v>
      </c>
      <c r="K87" s="1">
        <v>33.431834014945998</v>
      </c>
      <c r="L87" s="1">
        <v>9.6948000000000008</v>
      </c>
      <c r="M87" s="1">
        <v>18.418299999999999</v>
      </c>
      <c r="N87" s="1">
        <v>104.93049999999999</v>
      </c>
      <c r="O87" s="1">
        <v>18.4711168527087</v>
      </c>
      <c r="P87" s="1">
        <v>32.183832812431099</v>
      </c>
      <c r="Q87" s="1">
        <v>42.676111687553799</v>
      </c>
      <c r="R87" s="1">
        <v>30.322199999999999</v>
      </c>
      <c r="S87" s="1">
        <v>40.624099999999999</v>
      </c>
      <c r="T87" s="1">
        <v>38.817500000000003</v>
      </c>
      <c r="U87" s="1">
        <v>17.410900000000002</v>
      </c>
      <c r="V87" s="1">
        <v>117.05081</v>
      </c>
      <c r="W87" s="1">
        <v>51.152000000000001</v>
      </c>
      <c r="X87" s="1">
        <v>79.163799999999995</v>
      </c>
      <c r="Y87" s="1">
        <v>34.186</v>
      </c>
      <c r="Z87" s="1">
        <v>51.720300000000002</v>
      </c>
      <c r="AA87" s="1">
        <v>31.501000000000001</v>
      </c>
      <c r="AB87" s="1">
        <v>20.804099999999998</v>
      </c>
      <c r="AC87" s="1">
        <v>42.3568</v>
      </c>
      <c r="AD87" s="1">
        <v>43.6342</v>
      </c>
      <c r="AE87" s="1">
        <v>24.8461</v>
      </c>
      <c r="AF87" s="1">
        <v>36.540999999999997</v>
      </c>
      <c r="AG87" s="1">
        <v>61.421999999999997</v>
      </c>
      <c r="AH87" s="1">
        <v>29.996200000000002</v>
      </c>
      <c r="AI87" s="1">
        <v>33.594099999999997</v>
      </c>
      <c r="AJ87" s="1">
        <v>27.552653526337</v>
      </c>
      <c r="AK87" s="1">
        <v>37.392400000000002</v>
      </c>
      <c r="AL87" s="1">
        <v>62.000999999999998</v>
      </c>
    </row>
    <row r="88" spans="1:38" x14ac:dyDescent="0.25">
      <c r="A88" t="s">
        <v>121</v>
      </c>
      <c r="B88" s="1">
        <v>96.643616359688494</v>
      </c>
      <c r="C88" s="1">
        <v>185.000268417288</v>
      </c>
      <c r="D88" s="1">
        <v>118.98278581091201</v>
      </c>
      <c r="E88" s="1">
        <v>108.415386016235</v>
      </c>
      <c r="F88" s="1">
        <v>9.9986090093455395</v>
      </c>
      <c r="G88" s="1">
        <v>16.621396589416001</v>
      </c>
      <c r="H88" s="1">
        <v>90.351500000000001</v>
      </c>
      <c r="I88" s="1">
        <v>5.4276464549863297</v>
      </c>
      <c r="J88" s="1">
        <v>17.191164501678799</v>
      </c>
      <c r="K88" s="1">
        <v>32.402362648924502</v>
      </c>
      <c r="L88" s="1">
        <v>9.52</v>
      </c>
      <c r="M88" s="1">
        <v>17.6722</v>
      </c>
      <c r="N88" s="1">
        <v>96.511600000000001</v>
      </c>
      <c r="O88" s="1">
        <v>17.700121057917102</v>
      </c>
      <c r="P88" s="1">
        <v>28.767753517815802</v>
      </c>
      <c r="Q88" s="1">
        <v>40.558587303853002</v>
      </c>
      <c r="R88" s="1">
        <v>27.635400000000001</v>
      </c>
      <c r="S88" s="1">
        <v>38.814500000000002</v>
      </c>
      <c r="T88" s="1">
        <v>34.475099999999998</v>
      </c>
      <c r="U88" s="1">
        <v>19.8705</v>
      </c>
      <c r="V88" s="1">
        <v>121.8327</v>
      </c>
      <c r="W88" s="1">
        <v>50.761400000000002</v>
      </c>
      <c r="X88" s="1">
        <v>75.789599999999993</v>
      </c>
      <c r="Y88" s="1">
        <v>34.174599999999998</v>
      </c>
      <c r="Z88" s="1">
        <v>49.686799999999998</v>
      </c>
      <c r="AA88" s="1">
        <v>31.596800000000002</v>
      </c>
      <c r="AB88" s="1">
        <v>21.092400000000001</v>
      </c>
      <c r="AC88" s="1">
        <v>42.350099999999998</v>
      </c>
      <c r="AD88" s="1">
        <v>42.735500000000002</v>
      </c>
      <c r="AE88" s="1">
        <v>24.1069</v>
      </c>
      <c r="AF88" s="1">
        <v>34.704999999999998</v>
      </c>
      <c r="AG88" s="1">
        <v>58.702300000000001</v>
      </c>
      <c r="AH88" s="1">
        <v>28.574100000000001</v>
      </c>
      <c r="AI88" s="1">
        <v>33.1785</v>
      </c>
      <c r="AJ88" s="1">
        <v>28.033594871469401</v>
      </c>
      <c r="AK88" s="1">
        <v>35.7896</v>
      </c>
      <c r="AL88" s="1">
        <v>62.834499999999998</v>
      </c>
    </row>
    <row r="89" spans="1:38" x14ac:dyDescent="0.25">
      <c r="A89" t="s">
        <v>122</v>
      </c>
      <c r="B89" s="1">
        <v>101.24324898308799</v>
      </c>
      <c r="C89" s="1">
        <v>196.22989641168601</v>
      </c>
      <c r="D89" s="1">
        <v>121.548207463325</v>
      </c>
      <c r="E89" s="1">
        <v>110.322813746156</v>
      </c>
      <c r="F89" s="1">
        <v>10.2584936607327</v>
      </c>
      <c r="G89" s="1">
        <v>17.369780488451799</v>
      </c>
      <c r="H89" s="1">
        <v>94.073800000000006</v>
      </c>
      <c r="I89" s="1">
        <v>5.6986709067563401</v>
      </c>
      <c r="J89" s="1">
        <v>18.094023182226</v>
      </c>
      <c r="K89" s="1">
        <v>33.896336773932497</v>
      </c>
      <c r="L89" s="1">
        <v>9.6052999999999997</v>
      </c>
      <c r="M89" s="1">
        <v>19.079699999999999</v>
      </c>
      <c r="N89" s="1">
        <v>95.433499999999995</v>
      </c>
      <c r="O89" s="1">
        <v>18.019879204733801</v>
      </c>
      <c r="P89" s="1">
        <v>29.789336144116302</v>
      </c>
      <c r="Q89" s="1">
        <v>41.906319026126802</v>
      </c>
      <c r="R89" s="1">
        <v>26.425000000000001</v>
      </c>
      <c r="S89" s="1">
        <v>39.637999999999998</v>
      </c>
      <c r="T89" s="1">
        <v>35.0779</v>
      </c>
      <c r="U89" s="1">
        <v>22.0883</v>
      </c>
      <c r="V89" s="1">
        <v>129.14680000000001</v>
      </c>
      <c r="W89" s="1">
        <v>54.495699999999999</v>
      </c>
      <c r="X89" s="1">
        <v>79.5535</v>
      </c>
      <c r="Y89" s="1">
        <v>36.782200000000003</v>
      </c>
      <c r="Z89" s="1">
        <v>51.735199999999999</v>
      </c>
      <c r="AA89" s="1">
        <v>33.688299999999998</v>
      </c>
      <c r="AB89" s="1">
        <v>21.805</v>
      </c>
      <c r="AC89" s="1">
        <v>44.371499999999997</v>
      </c>
      <c r="AD89" s="1">
        <v>44.093200000000003</v>
      </c>
      <c r="AE89" s="1">
        <v>25.275700000000001</v>
      </c>
      <c r="AF89" s="1">
        <v>36.9758</v>
      </c>
      <c r="AG89" s="1">
        <v>62.399299999999997</v>
      </c>
      <c r="AH89" s="1">
        <v>29.834</v>
      </c>
      <c r="AI89" s="1">
        <v>34.044400000000003</v>
      </c>
      <c r="AJ89" s="1">
        <v>29.817402389164901</v>
      </c>
      <c r="AK89" s="1">
        <v>37.976199999999999</v>
      </c>
      <c r="AL89" s="1">
        <v>67.238900000000001</v>
      </c>
    </row>
    <row r="90" spans="1:38" x14ac:dyDescent="0.25">
      <c r="A90" t="s">
        <v>123</v>
      </c>
      <c r="B90" s="1">
        <v>101.003439827045</v>
      </c>
      <c r="C90" s="1">
        <v>199.59874809327599</v>
      </c>
      <c r="D90" s="1">
        <v>123.38270152714701</v>
      </c>
      <c r="E90" s="1">
        <v>111.958199562636</v>
      </c>
      <c r="F90" s="1">
        <v>10.1702996809186</v>
      </c>
      <c r="G90" s="1">
        <v>17.6302584267508</v>
      </c>
      <c r="H90" s="1">
        <v>93.183300000000003</v>
      </c>
      <c r="I90" s="1">
        <v>5.5924457738878601</v>
      </c>
      <c r="J90" s="1">
        <v>19.396041367523299</v>
      </c>
      <c r="K90" s="1">
        <v>34.379158397284598</v>
      </c>
      <c r="L90" s="1">
        <v>10.4855</v>
      </c>
      <c r="M90" s="1">
        <v>18.6648</v>
      </c>
      <c r="N90" s="1">
        <v>97.503399999999999</v>
      </c>
      <c r="O90" s="1">
        <v>17.793208544737102</v>
      </c>
      <c r="P90" s="1">
        <v>32.938902370606499</v>
      </c>
      <c r="Q90" s="1">
        <v>42.4526543531207</v>
      </c>
      <c r="R90" s="1">
        <v>25.8367</v>
      </c>
      <c r="S90" s="1">
        <v>40.035200000000003</v>
      </c>
      <c r="T90" s="1">
        <v>41.432099999999998</v>
      </c>
      <c r="U90" s="1">
        <v>20.399699999999999</v>
      </c>
      <c r="V90" s="1">
        <v>124.94188</v>
      </c>
      <c r="W90" s="1">
        <v>56.071100000000001</v>
      </c>
      <c r="X90" s="1">
        <v>78.34</v>
      </c>
      <c r="Y90" s="1">
        <v>38.106400000000001</v>
      </c>
      <c r="Z90" s="1">
        <v>51.956600000000002</v>
      </c>
      <c r="AA90" s="1">
        <v>34.965299999999999</v>
      </c>
      <c r="AB90" s="1">
        <v>22.026299999999999</v>
      </c>
      <c r="AC90" s="1">
        <v>43.622399999999999</v>
      </c>
      <c r="AD90" s="1">
        <v>44.331400000000002</v>
      </c>
      <c r="AE90" s="1">
        <v>25.017099999999999</v>
      </c>
      <c r="AF90" s="1">
        <v>37.100700000000003</v>
      </c>
      <c r="AG90" s="1">
        <v>61.721400000000003</v>
      </c>
      <c r="AH90" s="1">
        <v>30.252400000000002</v>
      </c>
      <c r="AI90" s="1">
        <v>33.165700000000001</v>
      </c>
      <c r="AJ90" s="1">
        <v>29.146705439740501</v>
      </c>
      <c r="AK90" s="1">
        <v>38.405099999999997</v>
      </c>
      <c r="AL90" s="1">
        <v>65.694900000000004</v>
      </c>
    </row>
    <row r="91" spans="1:38" x14ac:dyDescent="0.25">
      <c r="A91" t="s">
        <v>124</v>
      </c>
      <c r="B91" s="1">
        <v>102.322697295431</v>
      </c>
      <c r="C91" s="1">
        <v>196.04163138351399</v>
      </c>
      <c r="D91" s="1">
        <v>122.539208853519</v>
      </c>
      <c r="E91" s="1">
        <v>111.787931377571</v>
      </c>
      <c r="F91" s="1">
        <v>9.9059094675191304</v>
      </c>
      <c r="G91" s="1">
        <v>17.626796520713</v>
      </c>
      <c r="H91" s="1">
        <v>93.154700000000005</v>
      </c>
      <c r="I91" s="1">
        <v>5.7162768169621403</v>
      </c>
      <c r="J91" s="1">
        <v>19.2902645406059</v>
      </c>
      <c r="K91" s="1">
        <v>34.376052527192897</v>
      </c>
      <c r="L91" s="1">
        <v>10.266999999999999</v>
      </c>
      <c r="M91" s="1">
        <v>18.553799999999999</v>
      </c>
      <c r="N91" s="1">
        <v>93.897000000000006</v>
      </c>
      <c r="O91" s="1">
        <v>17.464422138840899</v>
      </c>
      <c r="P91" s="1">
        <v>34.262687204598699</v>
      </c>
      <c r="Q91" s="1">
        <v>42.372918927018901</v>
      </c>
      <c r="R91" s="1">
        <v>23.806999999999999</v>
      </c>
      <c r="S91" s="1">
        <v>40.154299999999999</v>
      </c>
      <c r="T91" s="1">
        <v>43.488</v>
      </c>
      <c r="U91" s="1">
        <v>21.1084</v>
      </c>
      <c r="V91" s="1">
        <v>125.36524</v>
      </c>
      <c r="W91" s="1">
        <v>55.238599999999998</v>
      </c>
      <c r="X91" s="1">
        <v>80.399199999999993</v>
      </c>
      <c r="Y91" s="1">
        <v>38.738500000000002</v>
      </c>
      <c r="Z91" s="1">
        <v>53.633000000000003</v>
      </c>
      <c r="AA91" s="1">
        <v>34.812800000000003</v>
      </c>
      <c r="AB91" s="1">
        <v>21.6995</v>
      </c>
      <c r="AC91" s="1">
        <v>44.006599999999999</v>
      </c>
      <c r="AD91" s="1">
        <v>43.6843</v>
      </c>
      <c r="AE91" s="1">
        <v>25.271599999999999</v>
      </c>
      <c r="AF91" s="1">
        <v>39.397799999999997</v>
      </c>
      <c r="AG91" s="1">
        <v>63.328800000000001</v>
      </c>
      <c r="AH91" s="1">
        <v>28.7425</v>
      </c>
      <c r="AI91" s="1">
        <v>34.0413</v>
      </c>
      <c r="AJ91" s="1">
        <v>30.013186141107099</v>
      </c>
      <c r="AK91" s="1">
        <v>37.988</v>
      </c>
      <c r="AL91" s="1">
        <v>67.863299999999995</v>
      </c>
    </row>
    <row r="92" spans="1:38" x14ac:dyDescent="0.25">
      <c r="A92" t="s">
        <v>125</v>
      </c>
      <c r="B92" s="1">
        <v>104.966652469187</v>
      </c>
      <c r="C92" s="1">
        <v>200.02925174131499</v>
      </c>
      <c r="D92" s="1">
        <v>127.397771381463</v>
      </c>
      <c r="E92" s="1">
        <v>114.808140516214</v>
      </c>
      <c r="F92" s="1">
        <v>10.5155024214738</v>
      </c>
      <c r="G92" s="1">
        <v>18.027654954293698</v>
      </c>
      <c r="H92" s="1">
        <v>96.423699999999997</v>
      </c>
      <c r="I92" s="1">
        <v>5.7928217239204702</v>
      </c>
      <c r="J92" s="1">
        <v>19.386762698495499</v>
      </c>
      <c r="K92" s="1">
        <v>35.135049598817801</v>
      </c>
      <c r="L92" s="1">
        <v>11.4217</v>
      </c>
      <c r="M92" s="1">
        <v>18.876999999999999</v>
      </c>
      <c r="N92" s="1">
        <v>100.4575</v>
      </c>
      <c r="O92" s="1">
        <v>18.693580168668301</v>
      </c>
      <c r="P92" s="1">
        <v>33.646955803127803</v>
      </c>
      <c r="Q92" s="1">
        <v>43.839928908346501</v>
      </c>
      <c r="R92" s="1">
        <v>27.238700000000001</v>
      </c>
      <c r="S92" s="1">
        <v>42.297199999999997</v>
      </c>
      <c r="T92" s="1">
        <v>48.430500000000002</v>
      </c>
      <c r="U92" s="1">
        <v>19.836099999999998</v>
      </c>
      <c r="V92" s="1">
        <v>121.6289</v>
      </c>
      <c r="W92" s="1">
        <v>56.860599999999998</v>
      </c>
      <c r="X92" s="1">
        <v>83.5929</v>
      </c>
      <c r="Y92" s="1">
        <v>38.472900000000003</v>
      </c>
      <c r="Z92" s="1">
        <v>55.720700000000001</v>
      </c>
      <c r="AA92" s="1">
        <v>36.579000000000001</v>
      </c>
      <c r="AB92" s="1">
        <v>22.121600000000001</v>
      </c>
      <c r="AC92" s="1">
        <v>43.355200000000004</v>
      </c>
      <c r="AD92" s="1">
        <v>44.853499999999997</v>
      </c>
      <c r="AE92" s="1">
        <v>25.902100000000001</v>
      </c>
      <c r="AF92" s="1">
        <v>40.132100000000001</v>
      </c>
      <c r="AG92" s="1">
        <v>66.056899999999999</v>
      </c>
      <c r="AH92" s="1">
        <v>29.902000000000001</v>
      </c>
      <c r="AI92" s="1">
        <v>34.878700000000002</v>
      </c>
      <c r="AJ92" s="1">
        <v>31.284164286245499</v>
      </c>
      <c r="AK92" s="1">
        <v>39.783299999999997</v>
      </c>
      <c r="AL92" s="1">
        <v>68.943899999999999</v>
      </c>
    </row>
    <row r="93" spans="1:38" x14ac:dyDescent="0.25">
      <c r="A93" t="s">
        <v>126</v>
      </c>
      <c r="B93" s="1">
        <v>105.44100603580399</v>
      </c>
      <c r="C93" s="1">
        <v>197.85571317374499</v>
      </c>
      <c r="D93" s="1">
        <v>130.62125150285101</v>
      </c>
      <c r="E93" s="1">
        <v>116.23490862679201</v>
      </c>
      <c r="F93" s="1">
        <v>10.9351907297634</v>
      </c>
      <c r="G93" s="1">
        <v>18.515382437055901</v>
      </c>
      <c r="H93" s="1">
        <v>95.994200000000006</v>
      </c>
      <c r="I93" s="1">
        <v>5.76854477088294</v>
      </c>
      <c r="J93" s="1">
        <v>19.3954227895881</v>
      </c>
      <c r="K93" s="1">
        <v>36.181881814657203</v>
      </c>
      <c r="L93" s="1">
        <v>11.848699999999999</v>
      </c>
      <c r="M93" s="1">
        <v>18.569500000000001</v>
      </c>
      <c r="N93" s="1">
        <v>102.7244</v>
      </c>
      <c r="O93" s="1">
        <v>18.853722201079002</v>
      </c>
      <c r="P93" s="1">
        <v>35.476555471032597</v>
      </c>
      <c r="Q93" s="1">
        <v>44.772396298223597</v>
      </c>
      <c r="R93" s="1">
        <v>28.566700000000001</v>
      </c>
      <c r="S93" s="1">
        <v>42.345100000000002</v>
      </c>
      <c r="T93" s="1">
        <v>46.1066</v>
      </c>
      <c r="U93" s="1">
        <v>23.1934</v>
      </c>
      <c r="V93" s="1">
        <v>129.07407000000001</v>
      </c>
      <c r="W93" s="1">
        <v>56.3902</v>
      </c>
      <c r="X93" s="1">
        <v>83.604699999999994</v>
      </c>
      <c r="Y93" s="1">
        <v>38.477800000000002</v>
      </c>
      <c r="Z93" s="1">
        <v>56.378700000000002</v>
      </c>
      <c r="AA93" s="1">
        <v>37.704300000000003</v>
      </c>
      <c r="AB93" s="1">
        <v>21.399899999999999</v>
      </c>
      <c r="AC93" s="1">
        <v>45.212899999999998</v>
      </c>
      <c r="AD93" s="1">
        <v>44.0807</v>
      </c>
      <c r="AE93" s="1">
        <v>25.863399999999999</v>
      </c>
      <c r="AF93" s="1">
        <v>41.696199999999997</v>
      </c>
      <c r="AG93" s="1">
        <v>65.660799999999995</v>
      </c>
      <c r="AH93" s="1">
        <v>29.756799999999998</v>
      </c>
      <c r="AI93" s="1">
        <v>35.155900000000003</v>
      </c>
      <c r="AJ93" s="1">
        <v>31.785811008089301</v>
      </c>
      <c r="AK93" s="1">
        <v>40.237000000000002</v>
      </c>
      <c r="AL93" s="1">
        <v>71.098299999999995</v>
      </c>
    </row>
    <row r="94" spans="1:38" x14ac:dyDescent="0.25">
      <c r="A94" t="s">
        <v>127</v>
      </c>
      <c r="B94" s="1">
        <v>101.645150465342</v>
      </c>
      <c r="C94" s="1">
        <v>185.51609819087901</v>
      </c>
      <c r="D94" s="1">
        <v>129.89179713591</v>
      </c>
      <c r="E94" s="1">
        <v>115.252358188728</v>
      </c>
      <c r="F94" s="1">
        <v>11.0976984730541</v>
      </c>
      <c r="G94" s="1">
        <v>18.0755254269551</v>
      </c>
      <c r="H94" s="1">
        <v>89.251599999999996</v>
      </c>
      <c r="I94" s="1">
        <v>5.6665815681252996</v>
      </c>
      <c r="J94" s="1">
        <v>18.3066925791234</v>
      </c>
      <c r="K94" s="1">
        <v>35.356781688538902</v>
      </c>
      <c r="L94" s="1">
        <v>11.8833</v>
      </c>
      <c r="M94" s="1">
        <v>18.014900000000001</v>
      </c>
      <c r="N94" s="1">
        <v>112.4331</v>
      </c>
      <c r="O94" s="1">
        <v>20.452064834440002</v>
      </c>
      <c r="P94" s="1">
        <v>36.3247197055694</v>
      </c>
      <c r="Q94" s="1">
        <v>46.089685629267599</v>
      </c>
      <c r="R94" s="1">
        <v>26.174900000000001</v>
      </c>
      <c r="S94" s="1">
        <v>43.387</v>
      </c>
      <c r="T94" s="1">
        <v>50.392299999999999</v>
      </c>
      <c r="U94" s="1">
        <v>22.927</v>
      </c>
      <c r="V94" s="1">
        <v>125.50776999999999</v>
      </c>
      <c r="W94" s="1">
        <v>51.119500000000002</v>
      </c>
      <c r="X94" s="1">
        <v>77.651899999999998</v>
      </c>
      <c r="Y94" s="1">
        <v>35.304499999999997</v>
      </c>
      <c r="Z94" s="1">
        <v>54.098199999999999</v>
      </c>
      <c r="AA94" s="1">
        <v>36.326999999999998</v>
      </c>
      <c r="AB94" s="1">
        <v>20.941400000000002</v>
      </c>
      <c r="AC94" s="1">
        <v>46.578800000000001</v>
      </c>
      <c r="AD94" s="1">
        <v>42.134399999999999</v>
      </c>
      <c r="AE94" s="1">
        <v>25.1858</v>
      </c>
      <c r="AF94" s="1">
        <v>38.8964</v>
      </c>
      <c r="AG94" s="1">
        <v>62.791600000000003</v>
      </c>
      <c r="AH94" s="1">
        <v>29.5547</v>
      </c>
      <c r="AI94" s="1">
        <v>34.03</v>
      </c>
      <c r="AJ94" s="1">
        <v>31.1624185139733</v>
      </c>
      <c r="AK94" s="1">
        <v>38.122300000000003</v>
      </c>
      <c r="AL94" s="1">
        <v>70.018000000000001</v>
      </c>
    </row>
    <row r="95" spans="1:38" x14ac:dyDescent="0.25">
      <c r="A95" t="s">
        <v>128</v>
      </c>
      <c r="B95" s="1">
        <v>105.19374180961501</v>
      </c>
      <c r="C95" s="1">
        <v>189.26626993920399</v>
      </c>
      <c r="D95" s="1">
        <v>138.406208780963</v>
      </c>
      <c r="E95" s="1">
        <v>122.103456141446</v>
      </c>
      <c r="F95" s="1">
        <v>11.9205919347828</v>
      </c>
      <c r="G95" s="1">
        <v>18.839386134705901</v>
      </c>
      <c r="H95" s="1">
        <v>91.827799999999996</v>
      </c>
      <c r="I95" s="1">
        <v>5.8302249432806201</v>
      </c>
      <c r="J95" s="1">
        <v>18.286997035984001</v>
      </c>
      <c r="K95" s="1">
        <v>36.822465081376698</v>
      </c>
      <c r="L95" s="1">
        <v>12.904999999999999</v>
      </c>
      <c r="M95" s="1">
        <v>18.707000000000001</v>
      </c>
      <c r="N95" s="1">
        <v>114.56610000000001</v>
      </c>
      <c r="O95" s="1">
        <v>21.129706208184501</v>
      </c>
      <c r="P95" s="1">
        <v>39.961436150377203</v>
      </c>
      <c r="Q95" s="1">
        <v>46.862405085467302</v>
      </c>
      <c r="R95" s="1">
        <v>26.189499999999999</v>
      </c>
      <c r="S95" s="1">
        <v>44.603999999999999</v>
      </c>
      <c r="T95" s="1">
        <v>49.743299999999998</v>
      </c>
      <c r="U95" s="1">
        <v>23.350300000000001</v>
      </c>
      <c r="V95" s="1">
        <v>125.00458999999999</v>
      </c>
      <c r="W95" s="1">
        <v>51.373899999999999</v>
      </c>
      <c r="X95" s="1">
        <v>80.811400000000006</v>
      </c>
      <c r="Y95" s="1">
        <v>36.261699999999998</v>
      </c>
      <c r="Z95" s="1">
        <v>56.8003</v>
      </c>
      <c r="AA95" s="1">
        <v>37.509399999999999</v>
      </c>
      <c r="AB95" s="1">
        <v>21.565300000000001</v>
      </c>
      <c r="AC95" s="1">
        <v>46.235399999999998</v>
      </c>
      <c r="AD95" s="1">
        <v>43.680199999999999</v>
      </c>
      <c r="AE95" s="1">
        <v>26.338100000000001</v>
      </c>
      <c r="AF95" s="1">
        <v>40.058700000000002</v>
      </c>
      <c r="AG95" s="1">
        <v>64.946100000000001</v>
      </c>
      <c r="AH95" s="1">
        <v>30.868099999999998</v>
      </c>
      <c r="AI95" s="1">
        <v>34.630299999999998</v>
      </c>
      <c r="AJ95" s="1">
        <v>32.435403668705</v>
      </c>
      <c r="AK95" s="1">
        <v>39.726500000000001</v>
      </c>
      <c r="AL95" s="1">
        <v>73.677199999999999</v>
      </c>
    </row>
    <row r="96" spans="1:38" x14ac:dyDescent="0.25">
      <c r="A96" t="s">
        <v>129</v>
      </c>
      <c r="B96" s="1">
        <v>104.44873665396599</v>
      </c>
      <c r="C96" s="1">
        <v>185.596924083678</v>
      </c>
      <c r="D96" s="1">
        <v>140.15252844057599</v>
      </c>
      <c r="E96" s="1">
        <v>125.580052295733</v>
      </c>
      <c r="F96" s="1">
        <v>12.169906700834799</v>
      </c>
      <c r="G96" s="1">
        <v>18.320671732550299</v>
      </c>
      <c r="H96" s="1">
        <v>90.856899999999996</v>
      </c>
      <c r="I96" s="1">
        <v>5.60712198011616</v>
      </c>
      <c r="J96" s="1">
        <v>18.678209879164001</v>
      </c>
      <c r="K96" s="1">
        <v>35.6331443641159</v>
      </c>
      <c r="L96" s="1">
        <v>13.1439</v>
      </c>
      <c r="M96" s="1">
        <v>19.184000000000001</v>
      </c>
      <c r="N96" s="1">
        <v>112.0808</v>
      </c>
      <c r="O96" s="1">
        <v>20.377040895554199</v>
      </c>
      <c r="P96" s="1">
        <v>31.465869726360701</v>
      </c>
      <c r="Q96" s="1">
        <v>43.565068862226198</v>
      </c>
      <c r="R96" s="1">
        <v>25.922899999999998</v>
      </c>
      <c r="S96" s="1">
        <v>41.700200000000002</v>
      </c>
      <c r="T96" s="1">
        <v>44.473300000000002</v>
      </c>
      <c r="U96" s="1">
        <v>18.780100000000001</v>
      </c>
      <c r="V96" s="1">
        <v>118.16499</v>
      </c>
      <c r="W96" s="1">
        <v>48.768999999999998</v>
      </c>
      <c r="X96" s="1">
        <v>79.724599999999995</v>
      </c>
      <c r="Y96" s="1">
        <v>34.872599999999998</v>
      </c>
      <c r="Z96" s="1">
        <v>56.164400000000001</v>
      </c>
      <c r="AA96" s="1">
        <v>37.796900000000001</v>
      </c>
      <c r="AB96" s="1">
        <v>21.9251</v>
      </c>
      <c r="AC96" s="1">
        <v>43.5899</v>
      </c>
      <c r="AD96" s="1">
        <v>42.709899999999998</v>
      </c>
      <c r="AE96" s="1">
        <v>26.7864</v>
      </c>
      <c r="AF96" s="1">
        <v>38.723300000000002</v>
      </c>
      <c r="AG96" s="1">
        <v>64.049000000000007</v>
      </c>
      <c r="AH96" s="1">
        <v>30.6998</v>
      </c>
      <c r="AI96" s="1">
        <v>34.834099999999999</v>
      </c>
      <c r="AJ96" s="1">
        <v>31.517090852592801</v>
      </c>
      <c r="AK96" s="1">
        <v>38.323300000000003</v>
      </c>
      <c r="AL96" s="1">
        <v>76.390699999999995</v>
      </c>
    </row>
    <row r="97" spans="1:38" x14ac:dyDescent="0.25">
      <c r="A97" t="s">
        <v>130</v>
      </c>
      <c r="B97" s="1">
        <v>103.402501976899</v>
      </c>
      <c r="C97" s="1">
        <v>180.18804411170601</v>
      </c>
      <c r="D97" s="1">
        <v>146.194317459724</v>
      </c>
      <c r="E97" s="1">
        <v>130.73419156016701</v>
      </c>
      <c r="F97" s="1">
        <v>12.766405334274999</v>
      </c>
      <c r="G97" s="1">
        <v>19.0085465002497</v>
      </c>
      <c r="H97" s="1">
        <v>90.293800000000005</v>
      </c>
      <c r="I97" s="1">
        <v>5.6037139276179397</v>
      </c>
      <c r="J97" s="1">
        <v>17.842363404562899</v>
      </c>
      <c r="K97" s="1">
        <v>36.830421227517803</v>
      </c>
      <c r="L97" s="1">
        <v>13.6942</v>
      </c>
      <c r="M97" s="1">
        <v>18.8978</v>
      </c>
      <c r="N97" s="1">
        <v>117.93219999999999</v>
      </c>
      <c r="O97" s="1">
        <v>21.5435508339426</v>
      </c>
      <c r="P97" s="1">
        <v>32.457672207601199</v>
      </c>
      <c r="Q97" s="1">
        <v>44.5095778710959</v>
      </c>
      <c r="R97" s="1">
        <v>25.951699999999999</v>
      </c>
      <c r="S97" s="1">
        <v>41.537199999999999</v>
      </c>
      <c r="T97" s="1">
        <v>50.199100000000001</v>
      </c>
      <c r="U97" s="1">
        <v>15.6004</v>
      </c>
      <c r="V97" s="1">
        <v>113.05334999999999</v>
      </c>
      <c r="W97" s="1">
        <v>50.120100000000001</v>
      </c>
      <c r="X97" s="1">
        <v>80.486699999999999</v>
      </c>
      <c r="Y97" s="1">
        <v>35.056699999999999</v>
      </c>
      <c r="Z97" s="1">
        <v>56.945799999999998</v>
      </c>
      <c r="AA97" s="1">
        <v>37.667400000000001</v>
      </c>
      <c r="AB97" s="1">
        <v>21.3979</v>
      </c>
      <c r="AC97" s="1">
        <v>42.2151</v>
      </c>
      <c r="AD97" s="1">
        <v>42.521700000000003</v>
      </c>
      <c r="AE97" s="1">
        <v>26.932500000000001</v>
      </c>
      <c r="AF97" s="1">
        <v>35.919199999999996</v>
      </c>
      <c r="AG97" s="1">
        <v>65.191400000000002</v>
      </c>
      <c r="AH97" s="1">
        <v>29.970099999999999</v>
      </c>
      <c r="AI97" s="1">
        <v>35.303899999999999</v>
      </c>
      <c r="AJ97" s="1">
        <v>32.5346904173635</v>
      </c>
      <c r="AK97" s="1">
        <v>39.494399999999999</v>
      </c>
      <c r="AL97" s="1">
        <v>73.926199999999994</v>
      </c>
    </row>
    <row r="98" spans="1:38" x14ac:dyDescent="0.25">
      <c r="A98" t="s">
        <v>131</v>
      </c>
      <c r="B98" s="1">
        <v>106.217742879149</v>
      </c>
      <c r="C98" s="1">
        <v>187.14384186531601</v>
      </c>
      <c r="D98" s="1">
        <v>149.511836542086</v>
      </c>
      <c r="E98" s="1">
        <v>134.50490120912301</v>
      </c>
      <c r="F98" s="1">
        <v>13.234184823566601</v>
      </c>
      <c r="G98" s="1">
        <v>19.372978908069101</v>
      </c>
      <c r="H98" s="1">
        <v>96.433700000000002</v>
      </c>
      <c r="I98" s="1">
        <v>5.7182433530010801</v>
      </c>
      <c r="J98" s="1">
        <v>17.773653838542302</v>
      </c>
      <c r="K98" s="1">
        <v>37.4528460899894</v>
      </c>
      <c r="L98" s="1">
        <v>13.895200000000001</v>
      </c>
      <c r="M98" s="1">
        <v>18.869399999999999</v>
      </c>
      <c r="N98" s="1">
        <v>118.9935</v>
      </c>
      <c r="O98" s="1">
        <v>21.0656438507886</v>
      </c>
      <c r="P98" s="1">
        <v>29.6784006303103</v>
      </c>
      <c r="Q98" s="1">
        <v>43.702865913444398</v>
      </c>
      <c r="R98" s="1">
        <v>22.4039</v>
      </c>
      <c r="S98" s="1">
        <v>40.071100000000001</v>
      </c>
      <c r="T98" s="1">
        <v>54.078299999999999</v>
      </c>
      <c r="U98" s="1">
        <v>17.127500000000001</v>
      </c>
      <c r="V98" s="1">
        <v>115.90373</v>
      </c>
      <c r="W98" s="1">
        <v>54.4634</v>
      </c>
      <c r="X98" s="1">
        <v>84.858199999999997</v>
      </c>
      <c r="Y98" s="1">
        <v>36.556699999999999</v>
      </c>
      <c r="Z98" s="1">
        <v>59.473500000000001</v>
      </c>
      <c r="AA98" s="1">
        <v>38.261099999999999</v>
      </c>
      <c r="AB98" s="1">
        <v>21.348800000000001</v>
      </c>
      <c r="AC98" s="1">
        <v>41.281599999999997</v>
      </c>
      <c r="AD98" s="1">
        <v>43.485799999999998</v>
      </c>
      <c r="AE98" s="1">
        <v>27.980599999999999</v>
      </c>
      <c r="AF98" s="1">
        <v>32.999899999999997</v>
      </c>
      <c r="AG98" s="1">
        <v>69.103800000000007</v>
      </c>
      <c r="AH98" s="1">
        <v>31.75</v>
      </c>
      <c r="AI98" s="1">
        <v>38.228200000000001</v>
      </c>
      <c r="AJ98" s="1">
        <v>33.881154934820898</v>
      </c>
      <c r="AK98" s="1">
        <v>41.3279</v>
      </c>
      <c r="AL98" s="1">
        <v>76.813299999999998</v>
      </c>
    </row>
    <row r="99" spans="1:38" x14ac:dyDescent="0.25">
      <c r="A99" t="s">
        <v>132</v>
      </c>
      <c r="B99" s="1">
        <v>105.275773221093</v>
      </c>
      <c r="C99" s="1">
        <v>188.40843031307799</v>
      </c>
      <c r="D99" s="1">
        <v>154.752615931088</v>
      </c>
      <c r="E99" s="1">
        <v>139.187901402954</v>
      </c>
      <c r="F99" s="1">
        <v>13.4810818746646</v>
      </c>
      <c r="G99" s="1">
        <v>19.444616970592399</v>
      </c>
      <c r="H99" s="1">
        <v>94.889499999999998</v>
      </c>
      <c r="I99" s="1">
        <v>5.6424429997557697</v>
      </c>
      <c r="J99" s="1">
        <v>17.164649514912799</v>
      </c>
      <c r="K99" s="1">
        <v>37.546401905882803</v>
      </c>
      <c r="L99" s="1">
        <v>13.516299999999999</v>
      </c>
      <c r="M99" s="1">
        <v>17.8017</v>
      </c>
      <c r="N99" s="1">
        <v>135.84219999999999</v>
      </c>
      <c r="O99" s="1">
        <v>21.926722977500901</v>
      </c>
      <c r="P99" s="1">
        <v>27.469553144589799</v>
      </c>
      <c r="Q99" s="1">
        <v>43.778810817618698</v>
      </c>
      <c r="R99" s="1">
        <v>19.111999999999998</v>
      </c>
      <c r="S99" s="1">
        <v>40.656799999999997</v>
      </c>
      <c r="T99" s="1">
        <v>52.201799999999999</v>
      </c>
      <c r="U99" s="1">
        <v>16.694700000000001</v>
      </c>
      <c r="V99" s="1">
        <v>116.37598</v>
      </c>
      <c r="W99" s="1">
        <v>54.312100000000001</v>
      </c>
      <c r="X99" s="1">
        <v>83.759500000000003</v>
      </c>
      <c r="Y99" s="1">
        <v>36.636800000000001</v>
      </c>
      <c r="Z99" s="1">
        <v>58.679400000000001</v>
      </c>
      <c r="AA99" s="1">
        <v>37.292999999999999</v>
      </c>
      <c r="AB99" s="1">
        <v>20.773399999999999</v>
      </c>
      <c r="AC99" s="1">
        <v>40.883600000000001</v>
      </c>
      <c r="AD99" s="1">
        <v>43.757899999999999</v>
      </c>
      <c r="AE99" s="1">
        <v>28.180099999999999</v>
      </c>
      <c r="AF99" s="1">
        <v>32.285400000000003</v>
      </c>
      <c r="AG99" s="1">
        <v>68.801400000000001</v>
      </c>
      <c r="AH99" s="1">
        <v>32.694800000000001</v>
      </c>
      <c r="AI99" s="1">
        <v>37.554499999999997</v>
      </c>
      <c r="AJ99" s="1">
        <v>34.318150990554798</v>
      </c>
      <c r="AK99" s="1">
        <v>42.223199999999999</v>
      </c>
      <c r="AL99" s="1">
        <v>74.873900000000006</v>
      </c>
    </row>
    <row r="100" spans="1:38" x14ac:dyDescent="0.25">
      <c r="A100" t="s">
        <v>133</v>
      </c>
      <c r="B100" s="1">
        <v>112.910860323808</v>
      </c>
      <c r="C100" s="1">
        <v>203.68583373103399</v>
      </c>
      <c r="D100" s="1">
        <v>161.214685467241</v>
      </c>
      <c r="E100" s="1">
        <v>143.84805132061601</v>
      </c>
      <c r="F100" s="1">
        <v>14.1586223133615</v>
      </c>
      <c r="G100" s="1">
        <v>18.851802527278402</v>
      </c>
      <c r="H100" s="1">
        <v>103.441</v>
      </c>
      <c r="I100" s="1">
        <v>5.8040174369365598</v>
      </c>
      <c r="J100" s="1">
        <v>18.510472884333399</v>
      </c>
      <c r="K100" s="1">
        <v>36.337687386113501</v>
      </c>
      <c r="L100" s="1">
        <v>15.6272</v>
      </c>
      <c r="M100" s="1">
        <v>18.268599999999999</v>
      </c>
      <c r="N100" s="1">
        <v>142.3484</v>
      </c>
      <c r="O100" s="1">
        <v>24.3968975092479</v>
      </c>
      <c r="P100" s="1">
        <v>25.6921016811527</v>
      </c>
      <c r="Q100" s="1">
        <v>44.625000392682203</v>
      </c>
      <c r="R100" s="1">
        <v>19.012899999999998</v>
      </c>
      <c r="S100" s="1">
        <v>44.823500000000003</v>
      </c>
      <c r="T100" s="1">
        <v>55.347900000000003</v>
      </c>
      <c r="U100" s="1">
        <v>20.1691</v>
      </c>
      <c r="V100" s="1">
        <v>122.25617</v>
      </c>
      <c r="W100" s="1">
        <v>62.158499999999997</v>
      </c>
      <c r="X100" s="1">
        <v>92.662300000000002</v>
      </c>
      <c r="Y100" s="1">
        <v>39.166899999999998</v>
      </c>
      <c r="Z100" s="1">
        <v>65.308099999999996</v>
      </c>
      <c r="AA100" s="1">
        <v>39.045200000000001</v>
      </c>
      <c r="AB100" s="1">
        <v>20.658899999999999</v>
      </c>
      <c r="AC100" s="1">
        <v>41.447400000000002</v>
      </c>
      <c r="AD100" s="1">
        <v>46.859400000000001</v>
      </c>
      <c r="AE100" s="1">
        <v>30.776299999999999</v>
      </c>
      <c r="AF100" s="1">
        <v>33.134099999999997</v>
      </c>
      <c r="AG100" s="1">
        <v>76.215599999999995</v>
      </c>
      <c r="AH100" s="1">
        <v>34.233400000000003</v>
      </c>
      <c r="AI100" s="1">
        <v>41.314799999999998</v>
      </c>
      <c r="AJ100" s="1">
        <v>38.899093692503001</v>
      </c>
      <c r="AK100" s="1">
        <v>45.325200000000002</v>
      </c>
      <c r="AL100" s="1">
        <v>82.258700000000005</v>
      </c>
    </row>
    <row r="101" spans="1:38" x14ac:dyDescent="0.25">
      <c r="A101" t="s">
        <v>134</v>
      </c>
      <c r="B101" s="1">
        <v>120.72002412595501</v>
      </c>
      <c r="C101" s="1">
        <v>220.49462588178</v>
      </c>
      <c r="D101" s="1">
        <v>171.56249385794001</v>
      </c>
      <c r="E101" s="1">
        <v>153.246162164217</v>
      </c>
      <c r="F101" s="1">
        <v>15.2640015903105</v>
      </c>
      <c r="G101" s="1">
        <v>19.922568747158898</v>
      </c>
      <c r="H101" s="1">
        <v>110.2745</v>
      </c>
      <c r="I101" s="1">
        <v>5.9948111303013603</v>
      </c>
      <c r="J101" s="1">
        <v>20.163303452152</v>
      </c>
      <c r="K101" s="1">
        <v>38.440984434355997</v>
      </c>
      <c r="L101" s="1">
        <v>15.993399999999999</v>
      </c>
      <c r="M101" s="1">
        <v>18.908300000000001</v>
      </c>
      <c r="N101" s="1">
        <v>148.72569999999999</v>
      </c>
      <c r="O101" s="1">
        <v>24.8440983564888</v>
      </c>
      <c r="P101" s="1">
        <v>26.395382693247601</v>
      </c>
      <c r="Q101" s="1">
        <v>45.436694755277699</v>
      </c>
      <c r="R101" s="1">
        <v>23.707100000000001</v>
      </c>
      <c r="S101" s="1">
        <v>45.254300000000001</v>
      </c>
      <c r="T101" s="1">
        <v>50.446899999999999</v>
      </c>
      <c r="U101" s="1">
        <v>19.4968</v>
      </c>
      <c r="V101" s="1">
        <v>117.73419</v>
      </c>
      <c r="W101" s="1">
        <v>68.215400000000002</v>
      </c>
      <c r="X101" s="1">
        <v>97.954499999999996</v>
      </c>
      <c r="Y101" s="1">
        <v>43.299700000000001</v>
      </c>
      <c r="Z101" s="1">
        <v>67.894900000000007</v>
      </c>
      <c r="AA101" s="1">
        <v>39.270600000000002</v>
      </c>
      <c r="AB101" s="1">
        <v>22.770099999999999</v>
      </c>
      <c r="AC101" s="1">
        <v>46.833500000000001</v>
      </c>
      <c r="AD101" s="1">
        <v>50.8005</v>
      </c>
      <c r="AE101" s="1">
        <v>32.128999999999998</v>
      </c>
      <c r="AF101" s="1">
        <v>36.603499999999997</v>
      </c>
      <c r="AG101" s="1">
        <v>80.964500000000001</v>
      </c>
      <c r="AH101" s="1">
        <v>36.952599999999997</v>
      </c>
      <c r="AI101" s="1">
        <v>43.310400000000001</v>
      </c>
      <c r="AJ101" s="1">
        <v>41.027581583398003</v>
      </c>
      <c r="AK101" s="1">
        <v>49.712299999999999</v>
      </c>
      <c r="AL101" s="1">
        <v>86.840699999999998</v>
      </c>
    </row>
    <row r="102" spans="1:38" x14ac:dyDescent="0.25">
      <c r="A102" t="s">
        <v>135</v>
      </c>
      <c r="B102" s="1">
        <v>123.133983999401</v>
      </c>
      <c r="C102" s="1">
        <v>229.79502936599101</v>
      </c>
      <c r="D102" s="1">
        <v>175.55331392212599</v>
      </c>
      <c r="E102" s="1">
        <v>156.080278504197</v>
      </c>
      <c r="F102" s="1">
        <v>15.4557747404584</v>
      </c>
      <c r="G102" s="1">
        <v>19.5212038874248</v>
      </c>
      <c r="H102" s="1">
        <v>116.0625</v>
      </c>
      <c r="I102" s="1">
        <v>5.9089522542296198</v>
      </c>
      <c r="J102" s="1">
        <v>21.083240216256399</v>
      </c>
      <c r="K102" s="1">
        <v>37.701676021729398</v>
      </c>
      <c r="L102" s="1">
        <v>16.085000000000001</v>
      </c>
      <c r="M102" s="1">
        <v>19.600100000000001</v>
      </c>
      <c r="N102" s="1">
        <v>159.41679999999999</v>
      </c>
      <c r="O102" s="1">
        <v>26.270985701702401</v>
      </c>
      <c r="P102" s="1">
        <v>24.245174346401502</v>
      </c>
      <c r="Q102" s="1">
        <v>45.950975557322103</v>
      </c>
      <c r="R102" s="1">
        <v>24.303899999999999</v>
      </c>
      <c r="S102" s="1">
        <v>47.561</v>
      </c>
      <c r="T102" s="1">
        <v>49.293399999999998</v>
      </c>
      <c r="U102" s="1">
        <v>17.502199999999998</v>
      </c>
      <c r="V102" s="1">
        <v>116.04452000000001</v>
      </c>
      <c r="W102" s="1">
        <v>71.306200000000004</v>
      </c>
      <c r="X102" s="1">
        <v>102.6902</v>
      </c>
      <c r="Y102" s="1">
        <v>43.967300000000002</v>
      </c>
      <c r="Z102" s="1">
        <v>67.401399999999995</v>
      </c>
      <c r="AA102" s="1">
        <v>38.7042</v>
      </c>
      <c r="AB102" s="1">
        <v>24.057700000000001</v>
      </c>
      <c r="AC102" s="1">
        <v>43.903500000000001</v>
      </c>
      <c r="AD102" s="1">
        <v>51.609499999999997</v>
      </c>
      <c r="AE102" s="1">
        <v>33.954700000000003</v>
      </c>
      <c r="AF102" s="1">
        <v>35.313600000000001</v>
      </c>
      <c r="AG102" s="1">
        <v>80.362399999999994</v>
      </c>
      <c r="AH102" s="1">
        <v>37.4482</v>
      </c>
      <c r="AI102" s="1">
        <v>43.083599999999997</v>
      </c>
      <c r="AJ102" s="1">
        <v>40.9685720359276</v>
      </c>
      <c r="AK102" s="1">
        <v>50.8459</v>
      </c>
      <c r="AL102" s="1">
        <v>91.054400000000001</v>
      </c>
    </row>
    <row r="103" spans="1:38" x14ac:dyDescent="0.25">
      <c r="A103" t="s">
        <v>136</v>
      </c>
      <c r="B103" s="1">
        <v>122.774725084962</v>
      </c>
      <c r="C103" s="1">
        <v>229.16619643613001</v>
      </c>
      <c r="D103" s="1">
        <v>170.68341825780701</v>
      </c>
      <c r="E103" s="1">
        <v>151.11505706129</v>
      </c>
      <c r="F103" s="1">
        <v>15.1916635588881</v>
      </c>
      <c r="G103" s="1">
        <v>19.774897667517301</v>
      </c>
      <c r="H103" s="1">
        <v>110.6795</v>
      </c>
      <c r="I103" s="1">
        <v>6.06196721168675</v>
      </c>
      <c r="J103" s="1">
        <v>20.8131172749097</v>
      </c>
      <c r="K103" s="1">
        <v>38.288810357941003</v>
      </c>
      <c r="L103" s="1">
        <v>14.295400000000001</v>
      </c>
      <c r="M103" s="1">
        <v>20.555399999999999</v>
      </c>
      <c r="N103" s="1">
        <v>176.07919999999999</v>
      </c>
      <c r="O103" s="1">
        <v>28.2876083902039</v>
      </c>
      <c r="P103" s="1">
        <v>27.313148890231201</v>
      </c>
      <c r="Q103" s="1">
        <v>49.696414274715998</v>
      </c>
      <c r="R103" s="1">
        <v>26.7456</v>
      </c>
      <c r="S103" s="1">
        <v>48.860700000000001</v>
      </c>
      <c r="T103" s="1">
        <v>47.927700000000002</v>
      </c>
      <c r="U103" s="1">
        <v>18.666399999999999</v>
      </c>
      <c r="V103" s="1">
        <v>114.38515</v>
      </c>
      <c r="W103" s="1">
        <v>69.944800000000001</v>
      </c>
      <c r="X103" s="1">
        <v>98.111599999999996</v>
      </c>
      <c r="Y103" s="1">
        <v>43.876899999999999</v>
      </c>
      <c r="Z103" s="1">
        <v>66.873199999999997</v>
      </c>
      <c r="AA103" s="1">
        <v>38.979900000000001</v>
      </c>
      <c r="AB103" s="1">
        <v>24.039300000000001</v>
      </c>
      <c r="AC103" s="1">
        <v>45.862699999999997</v>
      </c>
      <c r="AD103" s="1">
        <v>51.386400000000002</v>
      </c>
      <c r="AE103" s="1">
        <v>32.379800000000003</v>
      </c>
      <c r="AF103" s="1">
        <v>38.563699999999997</v>
      </c>
      <c r="AG103" s="1">
        <v>81.480099999999993</v>
      </c>
      <c r="AH103" s="1">
        <v>36.770000000000003</v>
      </c>
      <c r="AI103" s="1">
        <v>43.820399999999999</v>
      </c>
      <c r="AJ103" s="1">
        <v>40.1074830974203</v>
      </c>
      <c r="AK103" s="1">
        <v>51.529299999999999</v>
      </c>
      <c r="AL103" s="1">
        <v>90.001099999999994</v>
      </c>
    </row>
    <row r="104" spans="1:38" x14ac:dyDescent="0.25">
      <c r="A104" t="s">
        <v>137</v>
      </c>
      <c r="B104" s="1">
        <v>124.769835472587</v>
      </c>
      <c r="C104" s="1">
        <v>233.636130243716</v>
      </c>
      <c r="D104" s="1">
        <v>178.091124268123</v>
      </c>
      <c r="E104" s="1">
        <v>157.54634264574599</v>
      </c>
      <c r="F104" s="1">
        <v>16.021520039684201</v>
      </c>
      <c r="G104" s="1">
        <v>20.058343071156699</v>
      </c>
      <c r="H104" s="1">
        <v>110.23390000000001</v>
      </c>
      <c r="I104" s="1">
        <v>6.07817024886785</v>
      </c>
      <c r="J104" s="1">
        <v>21.4398784370104</v>
      </c>
      <c r="K104" s="1">
        <v>38.6992212324839</v>
      </c>
      <c r="L104" s="1">
        <v>15.118</v>
      </c>
      <c r="M104" s="1">
        <v>19.7241</v>
      </c>
      <c r="N104" s="1">
        <v>179.4478</v>
      </c>
      <c r="O104" s="1">
        <v>28.590913813682601</v>
      </c>
      <c r="P104" s="1">
        <v>24.316832453736598</v>
      </c>
      <c r="Q104" s="1">
        <v>48.104645140494398</v>
      </c>
      <c r="R104" s="1">
        <v>25.584599999999998</v>
      </c>
      <c r="S104" s="1">
        <v>46.858699999999999</v>
      </c>
      <c r="T104" s="1">
        <v>47.422400000000003</v>
      </c>
      <c r="U104" s="1">
        <v>18.1706</v>
      </c>
      <c r="V104" s="1">
        <v>116.2497</v>
      </c>
      <c r="W104" s="1">
        <v>70.306399999999996</v>
      </c>
      <c r="X104" s="1">
        <v>101.8575</v>
      </c>
      <c r="Y104" s="1">
        <v>44.525300000000001</v>
      </c>
      <c r="Z104" s="1">
        <v>68.065899999999999</v>
      </c>
      <c r="AA104" s="1">
        <v>40.255299999999998</v>
      </c>
      <c r="AB104" s="1">
        <v>24.592300000000002</v>
      </c>
      <c r="AC104" s="1">
        <v>44.908799999999999</v>
      </c>
      <c r="AD104" s="1">
        <v>52.319000000000003</v>
      </c>
      <c r="AE104" s="1">
        <v>32.698700000000002</v>
      </c>
      <c r="AF104" s="1">
        <v>37.331499999999998</v>
      </c>
      <c r="AG104" s="1">
        <v>83.821299999999994</v>
      </c>
      <c r="AH104" s="1">
        <v>38.910600000000002</v>
      </c>
      <c r="AI104" s="1">
        <v>44.929200000000002</v>
      </c>
      <c r="AJ104" s="1">
        <v>40.176672917965703</v>
      </c>
      <c r="AK104" s="1">
        <v>53.012300000000003</v>
      </c>
      <c r="AL104" s="1">
        <v>92.566800000000001</v>
      </c>
    </row>
    <row r="105" spans="1:38" x14ac:dyDescent="0.25">
      <c r="A105" t="s">
        <v>138</v>
      </c>
      <c r="B105" s="1">
        <v>120.639847720823</v>
      </c>
      <c r="C105" s="1">
        <v>228.77731537551901</v>
      </c>
      <c r="D105" s="1">
        <v>172.30995831141001</v>
      </c>
      <c r="E105" s="1">
        <v>152.38191753981999</v>
      </c>
      <c r="F105" s="1">
        <v>15.4076138585755</v>
      </c>
      <c r="G105" s="1">
        <v>19.756716004404101</v>
      </c>
      <c r="H105" s="1">
        <v>107.7615</v>
      </c>
      <c r="I105" s="1">
        <v>5.7900351075336101</v>
      </c>
      <c r="J105" s="1">
        <v>21.0649788929124</v>
      </c>
      <c r="K105" s="1">
        <v>38.098263292793</v>
      </c>
      <c r="L105" s="1">
        <v>14.968</v>
      </c>
      <c r="M105" s="1">
        <v>18.657</v>
      </c>
      <c r="N105" s="1">
        <v>162.48259999999999</v>
      </c>
      <c r="O105" s="1">
        <v>26.905722388108899</v>
      </c>
      <c r="P105" s="1">
        <v>24.7824771234582</v>
      </c>
      <c r="Q105" s="1">
        <v>46.287144110430901</v>
      </c>
      <c r="R105" s="1">
        <v>24.534099999999999</v>
      </c>
      <c r="S105" s="1">
        <v>44.819499999999998</v>
      </c>
      <c r="T105" s="1">
        <v>46.954700000000003</v>
      </c>
      <c r="U105" s="1">
        <v>16.490500000000001</v>
      </c>
      <c r="V105" s="1">
        <v>113.1228</v>
      </c>
      <c r="W105" s="1">
        <v>69.241399999999999</v>
      </c>
      <c r="X105" s="1">
        <v>98.836600000000004</v>
      </c>
      <c r="Y105" s="1">
        <v>43.459299999999999</v>
      </c>
      <c r="Z105" s="1">
        <v>65.894599999999997</v>
      </c>
      <c r="AA105" s="1">
        <v>37.8874</v>
      </c>
      <c r="AB105" s="1">
        <v>24.368099999999998</v>
      </c>
      <c r="AC105" s="1">
        <v>41.662599999999998</v>
      </c>
      <c r="AD105" s="1">
        <v>49.943899999999999</v>
      </c>
      <c r="AE105" s="1">
        <v>32.105499999999999</v>
      </c>
      <c r="AF105" s="1">
        <v>35.670099999999998</v>
      </c>
      <c r="AG105" s="1">
        <v>81.566800000000001</v>
      </c>
      <c r="AH105" s="1">
        <v>36.771099999999997</v>
      </c>
      <c r="AI105" s="1">
        <v>44.676400000000001</v>
      </c>
      <c r="AJ105" s="1">
        <v>38.633235410693501</v>
      </c>
      <c r="AK105" s="1">
        <v>51.4589</v>
      </c>
      <c r="AL105" s="1">
        <v>88.274199999999993</v>
      </c>
    </row>
    <row r="106" spans="1:38" x14ac:dyDescent="0.25">
      <c r="A106" t="s">
        <v>139</v>
      </c>
      <c r="B106" s="1">
        <v>123.6095139057</v>
      </c>
      <c r="C106" s="1">
        <v>236.607332723805</v>
      </c>
      <c r="D106" s="1">
        <v>175.36364681379399</v>
      </c>
      <c r="E106" s="1">
        <v>152.651674797608</v>
      </c>
      <c r="F106" s="1">
        <v>16.0460125448121</v>
      </c>
      <c r="G106" s="1">
        <v>20.015975966557502</v>
      </c>
      <c r="H106" s="1">
        <v>108.9884</v>
      </c>
      <c r="I106" s="1">
        <v>5.8707094203612797</v>
      </c>
      <c r="J106" s="1">
        <v>21.592834681953001</v>
      </c>
      <c r="K106" s="1">
        <v>38.467914177793197</v>
      </c>
      <c r="L106" s="1">
        <v>15.143800000000001</v>
      </c>
      <c r="M106" s="1">
        <v>18.5031</v>
      </c>
      <c r="N106" s="1">
        <v>140.79759999999999</v>
      </c>
      <c r="O106" s="1">
        <v>25.5004736536265</v>
      </c>
      <c r="P106" s="1">
        <v>21.923993628572099</v>
      </c>
      <c r="Q106" s="1">
        <v>42.745151513500701</v>
      </c>
      <c r="R106" s="1">
        <v>23.5669</v>
      </c>
      <c r="S106" s="1">
        <v>41.031100000000002</v>
      </c>
      <c r="T106" s="1">
        <v>45.467199999999998</v>
      </c>
      <c r="U106" s="1">
        <v>13.3957</v>
      </c>
      <c r="V106" s="1">
        <v>106.34777</v>
      </c>
      <c r="W106" s="1">
        <v>64.175299999999993</v>
      </c>
      <c r="X106" s="1">
        <v>100.52800000000001</v>
      </c>
      <c r="Y106" s="1">
        <v>44.894799999999996</v>
      </c>
      <c r="Z106" s="1">
        <v>67.161799999999999</v>
      </c>
      <c r="AA106" s="1">
        <v>39.276299999999999</v>
      </c>
      <c r="AB106" s="1">
        <v>24.921500000000002</v>
      </c>
      <c r="AC106" s="1">
        <v>38.949100000000001</v>
      </c>
      <c r="AD106" s="1">
        <v>50.683399999999999</v>
      </c>
      <c r="AE106" s="1">
        <v>33.206000000000003</v>
      </c>
      <c r="AF106" s="1">
        <v>35.254600000000003</v>
      </c>
      <c r="AG106" s="1">
        <v>87.080100000000002</v>
      </c>
      <c r="AH106" s="1">
        <v>36.832599999999999</v>
      </c>
      <c r="AI106" s="1">
        <v>46.322800000000001</v>
      </c>
      <c r="AJ106" s="1">
        <v>40.604051853673099</v>
      </c>
      <c r="AK106" s="1">
        <v>52.850700000000003</v>
      </c>
      <c r="AL106" s="1">
        <v>93.732900000000001</v>
      </c>
    </row>
    <row r="107" spans="1:38" x14ac:dyDescent="0.25">
      <c r="A107" t="s">
        <v>140</v>
      </c>
      <c r="B107" s="1">
        <v>110.05146336605399</v>
      </c>
      <c r="C107" s="1">
        <v>219.04546964560799</v>
      </c>
      <c r="D107" s="1">
        <v>156.81273715832299</v>
      </c>
      <c r="E107" s="1">
        <v>136.37831901553901</v>
      </c>
      <c r="F107" s="1">
        <v>14.2319723741416</v>
      </c>
      <c r="G107" s="1">
        <v>18.238781467774199</v>
      </c>
      <c r="H107" s="1">
        <v>96.51</v>
      </c>
      <c r="I107" s="1">
        <v>5.3517288915721402</v>
      </c>
      <c r="J107" s="1">
        <v>19.673698293917099</v>
      </c>
      <c r="K107" s="1">
        <v>35.055388233319697</v>
      </c>
      <c r="L107" s="1">
        <v>13.341200000000001</v>
      </c>
      <c r="M107" s="1">
        <v>17.214099999999998</v>
      </c>
      <c r="N107" s="1">
        <v>117.2118</v>
      </c>
      <c r="O107" s="1">
        <v>21.551697066215901</v>
      </c>
      <c r="P107" s="1">
        <v>18.170774946580899</v>
      </c>
      <c r="Q107" s="1">
        <v>37.843965493682802</v>
      </c>
      <c r="R107" s="1">
        <v>21.337</v>
      </c>
      <c r="S107" s="1">
        <v>37.738999999999997</v>
      </c>
      <c r="T107" s="1">
        <v>38.704700000000003</v>
      </c>
      <c r="U107" s="1">
        <v>13.400399999999999</v>
      </c>
      <c r="V107" s="1">
        <v>110.56032</v>
      </c>
      <c r="W107" s="1">
        <v>56.573999999999998</v>
      </c>
      <c r="X107" s="1">
        <v>87.993300000000005</v>
      </c>
      <c r="Y107" s="1">
        <v>41.744300000000003</v>
      </c>
      <c r="Z107" s="1">
        <v>61.109499999999997</v>
      </c>
      <c r="AA107" s="1">
        <v>35.613399999999999</v>
      </c>
      <c r="AB107" s="1">
        <v>21.760200000000001</v>
      </c>
      <c r="AC107" s="1">
        <v>33.118699999999997</v>
      </c>
      <c r="AD107" s="1">
        <v>45.881100000000004</v>
      </c>
      <c r="AE107" s="1">
        <v>29.945599999999999</v>
      </c>
      <c r="AF107" s="1">
        <v>30.980799999999999</v>
      </c>
      <c r="AG107" s="1">
        <v>76.646799999999999</v>
      </c>
      <c r="AH107" s="1">
        <v>32.736400000000003</v>
      </c>
      <c r="AI107" s="1">
        <v>41.188699999999997</v>
      </c>
      <c r="AJ107" s="1">
        <v>38.277066998105603</v>
      </c>
      <c r="AK107" s="1">
        <v>46.986199999999997</v>
      </c>
      <c r="AL107" s="1">
        <v>84.005300000000005</v>
      </c>
    </row>
    <row r="108" spans="1:38" x14ac:dyDescent="0.25">
      <c r="A108" t="s">
        <v>141</v>
      </c>
      <c r="B108" s="1">
        <v>107.855352896347</v>
      </c>
      <c r="C108" s="1">
        <v>214.704680005489</v>
      </c>
      <c r="D108" s="1">
        <v>158.31365754230299</v>
      </c>
      <c r="E108" s="1">
        <v>138.957017530456</v>
      </c>
      <c r="F108" s="1">
        <v>14.478820542514001</v>
      </c>
      <c r="G108" s="1">
        <v>18.355701030391501</v>
      </c>
      <c r="H108" s="1">
        <v>91.621899999999997</v>
      </c>
      <c r="I108" s="1">
        <v>5.37173452374698</v>
      </c>
      <c r="J108" s="1">
        <v>19.443149677861399</v>
      </c>
      <c r="K108" s="1">
        <v>35.165878794021801</v>
      </c>
      <c r="L108" s="1">
        <v>13.6883</v>
      </c>
      <c r="M108" s="1">
        <v>16.8139</v>
      </c>
      <c r="N108" s="1">
        <v>117.75149999999999</v>
      </c>
      <c r="O108" s="1">
        <v>21.508842415382802</v>
      </c>
      <c r="P108" s="1">
        <v>16.730081919006398</v>
      </c>
      <c r="Q108" s="1">
        <v>37.978976800463201</v>
      </c>
      <c r="R108" s="1">
        <v>20.606200000000001</v>
      </c>
      <c r="S108" s="1">
        <v>39.327399999999997</v>
      </c>
      <c r="T108" s="1">
        <v>38.203600000000002</v>
      </c>
      <c r="U108" s="1">
        <v>13.292</v>
      </c>
      <c r="V108" s="1">
        <v>108.2704</v>
      </c>
      <c r="W108" s="1">
        <v>51.236600000000003</v>
      </c>
      <c r="X108" s="1">
        <v>84.357900000000001</v>
      </c>
      <c r="Y108" s="1">
        <v>39.949399999999997</v>
      </c>
      <c r="Z108" s="1">
        <v>63.927700000000002</v>
      </c>
      <c r="AA108" s="1">
        <v>35.133600000000001</v>
      </c>
      <c r="AB108" s="1">
        <v>20.8324</v>
      </c>
      <c r="AC108" s="1">
        <v>30.032</v>
      </c>
      <c r="AD108" s="1">
        <v>43.992600000000003</v>
      </c>
      <c r="AE108" s="1">
        <v>29.615100000000002</v>
      </c>
      <c r="AF108" s="1">
        <v>30.254799999999999</v>
      </c>
      <c r="AG108" s="1">
        <v>79.491500000000002</v>
      </c>
      <c r="AH108" s="1">
        <v>32.7425</v>
      </c>
      <c r="AI108" s="1">
        <v>38.979399999999998</v>
      </c>
      <c r="AJ108" s="1">
        <v>38.8738176518399</v>
      </c>
      <c r="AK108" s="1">
        <v>47.5899</v>
      </c>
      <c r="AL108" s="1">
        <v>82.878200000000007</v>
      </c>
    </row>
    <row r="109" spans="1:38" x14ac:dyDescent="0.25">
      <c r="A109" t="s">
        <v>142</v>
      </c>
      <c r="B109" s="1">
        <v>117.30979772432499</v>
      </c>
      <c r="C109" s="1">
        <v>230.712304472764</v>
      </c>
      <c r="D109" s="1">
        <v>173.44239610328401</v>
      </c>
      <c r="E109" s="1">
        <v>153.09314449632899</v>
      </c>
      <c r="F109" s="1">
        <v>16.281595816612001</v>
      </c>
      <c r="G109" s="1">
        <v>19.854492999339701</v>
      </c>
      <c r="H109" s="1">
        <v>104.52970000000001</v>
      </c>
      <c r="I109" s="1">
        <v>5.6374093190288797</v>
      </c>
      <c r="J109" s="1">
        <v>20.6364196065778</v>
      </c>
      <c r="K109" s="1">
        <v>37.889038760959799</v>
      </c>
      <c r="L109" s="1">
        <v>14.0322</v>
      </c>
      <c r="M109" s="1">
        <v>17.004899999999999</v>
      </c>
      <c r="N109" s="1">
        <v>131.387</v>
      </c>
      <c r="O109" s="1">
        <v>23.618222859212199</v>
      </c>
      <c r="P109" s="1">
        <v>17.415162105659402</v>
      </c>
      <c r="Q109" s="1">
        <v>41.016205681303298</v>
      </c>
      <c r="R109" s="1">
        <v>22.436399999999999</v>
      </c>
      <c r="S109" s="1">
        <v>43.691400000000002</v>
      </c>
      <c r="T109" s="1">
        <v>43.309199999999997</v>
      </c>
      <c r="U109" s="1">
        <v>14.926399999999999</v>
      </c>
      <c r="V109" s="1">
        <v>110.49534</v>
      </c>
      <c r="W109" s="1">
        <v>60.462499999999999</v>
      </c>
      <c r="X109" s="1">
        <v>92.528000000000006</v>
      </c>
      <c r="Y109" s="1">
        <v>42.985399999999998</v>
      </c>
      <c r="Z109" s="1">
        <v>70.11</v>
      </c>
      <c r="AA109" s="1">
        <v>38.268500000000003</v>
      </c>
      <c r="AB109" s="1">
        <v>21.713799999999999</v>
      </c>
      <c r="AC109" s="1">
        <v>33.6982</v>
      </c>
      <c r="AD109" s="1">
        <v>47.662799999999997</v>
      </c>
      <c r="AE109" s="1">
        <v>32.904200000000003</v>
      </c>
      <c r="AF109" s="1">
        <v>33.325800000000001</v>
      </c>
      <c r="AG109" s="1">
        <v>87.430099999999996</v>
      </c>
      <c r="AH109" s="1">
        <v>36.774900000000002</v>
      </c>
      <c r="AI109" s="1">
        <v>43.227400000000003</v>
      </c>
      <c r="AJ109" s="1">
        <v>42.409678734714703</v>
      </c>
      <c r="AK109" s="1">
        <v>52.101500000000001</v>
      </c>
      <c r="AL109" s="1">
        <v>87.674499999999995</v>
      </c>
    </row>
    <row r="110" spans="1:38" x14ac:dyDescent="0.25">
      <c r="A110" t="s">
        <v>143</v>
      </c>
      <c r="B110" s="1">
        <v>120.043524794741</v>
      </c>
      <c r="C110" s="1">
        <v>237.45754314700201</v>
      </c>
      <c r="D110" s="1">
        <v>183.066326652968</v>
      </c>
      <c r="E110" s="1">
        <v>161.90377671922701</v>
      </c>
      <c r="F110" s="1">
        <v>17.223243214455099</v>
      </c>
      <c r="G110" s="1">
        <v>20.113995058875201</v>
      </c>
      <c r="H110" s="1">
        <v>108.476</v>
      </c>
      <c r="I110" s="1">
        <v>5.6911133271782299</v>
      </c>
      <c r="J110" s="1">
        <v>20.792035285476199</v>
      </c>
      <c r="K110" s="1">
        <v>38.345316737285103</v>
      </c>
      <c r="L110" s="1">
        <v>13.9831</v>
      </c>
      <c r="M110" s="1">
        <v>16.276900000000001</v>
      </c>
      <c r="N110" s="1">
        <v>130.72389999999999</v>
      </c>
      <c r="O110" s="1">
        <v>24.313586150120301</v>
      </c>
      <c r="P110" s="1">
        <v>17.2014924227019</v>
      </c>
      <c r="Q110" s="1">
        <v>40.342391289643601</v>
      </c>
      <c r="R110" s="1">
        <v>23.477499999999999</v>
      </c>
      <c r="S110" s="1">
        <v>44.752499999999998</v>
      </c>
      <c r="T110" s="1">
        <v>43.455300000000001</v>
      </c>
      <c r="U110" s="1">
        <v>13.9872</v>
      </c>
      <c r="V110" s="1">
        <v>103.01696</v>
      </c>
      <c r="W110" s="1">
        <v>64.795199999999994</v>
      </c>
      <c r="X110" s="1">
        <v>94.3018</v>
      </c>
      <c r="Y110" s="1">
        <v>45.0304</v>
      </c>
      <c r="Z110" s="1">
        <v>72.835999999999999</v>
      </c>
      <c r="AA110" s="1">
        <v>38.527200000000001</v>
      </c>
      <c r="AB110" s="1">
        <v>22.0044</v>
      </c>
      <c r="AC110" s="1">
        <v>31.37</v>
      </c>
      <c r="AD110" s="1">
        <v>50.011400000000002</v>
      </c>
      <c r="AE110" s="1">
        <v>34.620800000000003</v>
      </c>
      <c r="AF110" s="1">
        <v>34.545299999999997</v>
      </c>
      <c r="AG110" s="1">
        <v>87.613</v>
      </c>
      <c r="AH110" s="1">
        <v>39.003799999999998</v>
      </c>
      <c r="AI110" s="1">
        <v>44.461100000000002</v>
      </c>
      <c r="AJ110" s="1">
        <v>42.225828036645098</v>
      </c>
      <c r="AK110" s="1">
        <v>53.473799999999997</v>
      </c>
      <c r="AL110" s="1">
        <v>88.894400000000005</v>
      </c>
    </row>
    <row r="111" spans="1:38" x14ac:dyDescent="0.25">
      <c r="A111" t="s">
        <v>144</v>
      </c>
      <c r="B111" s="1">
        <v>114.103256754396</v>
      </c>
      <c r="C111" s="1">
        <v>233.954144283776</v>
      </c>
      <c r="D111" s="1">
        <v>173.861857803449</v>
      </c>
      <c r="E111" s="1">
        <v>154.133532375654</v>
      </c>
      <c r="F111" s="1">
        <v>16.382196240786101</v>
      </c>
      <c r="G111" s="1">
        <v>19.574366629244899</v>
      </c>
      <c r="H111" s="1">
        <v>103.47329999999999</v>
      </c>
      <c r="I111" s="1">
        <v>5.55945436561045</v>
      </c>
      <c r="J111" s="1">
        <v>19.720794323310098</v>
      </c>
      <c r="K111" s="1">
        <v>37.179974958719903</v>
      </c>
      <c r="L111" s="1">
        <v>13.8788</v>
      </c>
      <c r="M111" s="1">
        <v>15.974500000000001</v>
      </c>
      <c r="N111" s="1">
        <v>123.8578</v>
      </c>
      <c r="O111" s="1">
        <v>23.231049317916099</v>
      </c>
      <c r="P111" s="1">
        <v>15.993996039324299</v>
      </c>
      <c r="Q111" s="1">
        <v>39.339236647513999</v>
      </c>
      <c r="R111" s="1">
        <v>20.517199999999999</v>
      </c>
      <c r="S111" s="1">
        <v>41.861800000000002</v>
      </c>
      <c r="T111" s="1">
        <v>38.856000000000002</v>
      </c>
      <c r="U111" s="1">
        <v>13.8879</v>
      </c>
      <c r="V111" s="1">
        <v>102.67939</v>
      </c>
      <c r="W111" s="1">
        <v>62.3414</v>
      </c>
      <c r="X111" s="1">
        <v>89.409099999999995</v>
      </c>
      <c r="Y111" s="1">
        <v>43.508600000000001</v>
      </c>
      <c r="Z111" s="1">
        <v>69.841700000000003</v>
      </c>
      <c r="AA111" s="1">
        <v>37.368699999999997</v>
      </c>
      <c r="AB111" s="1">
        <v>20.6693</v>
      </c>
      <c r="AC111" s="1">
        <v>27.706199999999999</v>
      </c>
      <c r="AD111" s="1">
        <v>47.213099999999997</v>
      </c>
      <c r="AE111" s="1">
        <v>33.2393</v>
      </c>
      <c r="AF111" s="1">
        <v>31.133500000000002</v>
      </c>
      <c r="AG111" s="1">
        <v>83.502200000000002</v>
      </c>
      <c r="AH111" s="1">
        <v>37.719799999999999</v>
      </c>
      <c r="AI111" s="1">
        <v>42.119199999999999</v>
      </c>
      <c r="AJ111" s="1">
        <v>40.408836767538702</v>
      </c>
      <c r="AK111" s="1">
        <v>51.317799999999998</v>
      </c>
      <c r="AL111" s="1">
        <v>87.410600000000002</v>
      </c>
    </row>
    <row r="112" spans="1:38" x14ac:dyDescent="0.25">
      <c r="A112" t="s">
        <v>145</v>
      </c>
      <c r="B112" s="1">
        <v>106.765778336794</v>
      </c>
      <c r="C112" s="1">
        <v>217.144335232445</v>
      </c>
      <c r="D112" s="1">
        <v>164.10721462351901</v>
      </c>
      <c r="E112" s="1">
        <v>145.219141287159</v>
      </c>
      <c r="F112" s="1">
        <v>15.248164000608201</v>
      </c>
      <c r="G112" s="1">
        <v>18.584264383341001</v>
      </c>
      <c r="H112" s="1">
        <v>93.884799999999998</v>
      </c>
      <c r="I112" s="1">
        <v>5.3997211823742504</v>
      </c>
      <c r="J112" s="1">
        <v>17.0183706874706</v>
      </c>
      <c r="K112" s="1">
        <v>35.222209313990703</v>
      </c>
      <c r="L112" s="1">
        <v>12.8848</v>
      </c>
      <c r="M112" s="1">
        <v>14.8828</v>
      </c>
      <c r="N112" s="1">
        <v>103.6284</v>
      </c>
      <c r="O112" s="1">
        <v>20.621136311697999</v>
      </c>
      <c r="P112" s="1">
        <v>15.0142298109769</v>
      </c>
      <c r="Q112" s="1">
        <v>36.286012647417699</v>
      </c>
      <c r="R112" s="1">
        <v>19.658300000000001</v>
      </c>
      <c r="S112" s="1">
        <v>39.764699999999998</v>
      </c>
      <c r="T112" s="1">
        <v>39.458199999999998</v>
      </c>
      <c r="U112" s="1">
        <v>15.1295</v>
      </c>
      <c r="V112" s="1">
        <v>108.85272999999999</v>
      </c>
      <c r="W112" s="1">
        <v>51.934100000000001</v>
      </c>
      <c r="X112" s="1">
        <v>80.352199999999996</v>
      </c>
      <c r="Y112" s="1">
        <v>42.066299999999998</v>
      </c>
      <c r="Z112" s="1">
        <v>69.809600000000003</v>
      </c>
      <c r="AA112" s="1">
        <v>37.1113</v>
      </c>
      <c r="AB112" s="1">
        <v>17.432200000000002</v>
      </c>
      <c r="AC112" s="1">
        <v>24.3733</v>
      </c>
      <c r="AD112" s="1">
        <v>44.4968</v>
      </c>
      <c r="AE112" s="1">
        <v>29.839099999999998</v>
      </c>
      <c r="AF112" s="1">
        <v>30.182400000000001</v>
      </c>
      <c r="AG112" s="1">
        <v>83.025899999999993</v>
      </c>
      <c r="AH112" s="1">
        <v>35.831200000000003</v>
      </c>
      <c r="AI112" s="1">
        <v>41.0931</v>
      </c>
      <c r="AJ112" s="1">
        <v>38.469044921511397</v>
      </c>
      <c r="AK112" s="1">
        <v>45.558900000000001</v>
      </c>
      <c r="AL112" s="1">
        <v>81.800399999999996</v>
      </c>
    </row>
    <row r="113" spans="1:38" x14ac:dyDescent="0.25">
      <c r="A113" t="s">
        <v>146</v>
      </c>
      <c r="B113" s="1">
        <v>106.12034939841701</v>
      </c>
      <c r="C113" s="1">
        <v>217.178680404261</v>
      </c>
      <c r="D113" s="1">
        <v>168.129411062918</v>
      </c>
      <c r="E113" s="1">
        <v>149.81882177622501</v>
      </c>
      <c r="F113" s="1">
        <v>15.4863920742121</v>
      </c>
      <c r="G113" s="1">
        <v>18.998146175510499</v>
      </c>
      <c r="H113" s="1">
        <v>93.548900000000003</v>
      </c>
      <c r="I113" s="1">
        <v>5.5157103826236904</v>
      </c>
      <c r="J113" s="1">
        <v>16.580333824248498</v>
      </c>
      <c r="K113" s="1">
        <v>36.0542862645394</v>
      </c>
      <c r="L113" s="1">
        <v>12.3827</v>
      </c>
      <c r="M113" s="1">
        <v>15.1678</v>
      </c>
      <c r="N113" s="1">
        <v>102.9474</v>
      </c>
      <c r="O113" s="1">
        <v>20.4900288894959</v>
      </c>
      <c r="P113" s="1">
        <v>16.216696049407499</v>
      </c>
      <c r="Q113" s="1">
        <v>36.6294727496702</v>
      </c>
      <c r="R113" s="1">
        <v>20.988700000000001</v>
      </c>
      <c r="S113" s="1">
        <v>38.652000000000001</v>
      </c>
      <c r="T113" s="1">
        <v>41.4651</v>
      </c>
      <c r="U113" s="1">
        <v>19.413</v>
      </c>
      <c r="V113" s="1">
        <v>119.44495000000001</v>
      </c>
      <c r="W113" s="1">
        <v>53.556600000000003</v>
      </c>
      <c r="X113" s="1">
        <v>82.083200000000005</v>
      </c>
      <c r="Y113" s="1">
        <v>41.844099999999997</v>
      </c>
      <c r="Z113" s="1">
        <v>67.561000000000007</v>
      </c>
      <c r="AA113" s="1">
        <v>34.977800000000002</v>
      </c>
      <c r="AB113" s="1">
        <v>16.944099999999999</v>
      </c>
      <c r="AC113" s="1">
        <v>28.977900000000002</v>
      </c>
      <c r="AD113" s="1">
        <v>45.376600000000003</v>
      </c>
      <c r="AE113" s="1">
        <v>28.799199999999999</v>
      </c>
      <c r="AF113" s="1">
        <v>31.376300000000001</v>
      </c>
      <c r="AG113" s="1">
        <v>83.450999999999993</v>
      </c>
      <c r="AH113" s="1">
        <v>35.417200000000001</v>
      </c>
      <c r="AI113" s="1">
        <v>40.211799999999997</v>
      </c>
      <c r="AJ113" s="1">
        <v>37.497239296109001</v>
      </c>
      <c r="AK113" s="1">
        <v>45.8874</v>
      </c>
      <c r="AL113" s="1">
        <v>79.648399999999995</v>
      </c>
    </row>
    <row r="114" spans="1:38" x14ac:dyDescent="0.25">
      <c r="A114" t="s">
        <v>147</v>
      </c>
      <c r="B114" s="1">
        <v>104.66537724193699</v>
      </c>
      <c r="C114" s="1">
        <v>221.15975459583501</v>
      </c>
      <c r="D114" s="1">
        <v>168.98583733374701</v>
      </c>
      <c r="E114" s="1">
        <v>151.44630369890899</v>
      </c>
      <c r="F114" s="1">
        <v>15.5041220418611</v>
      </c>
      <c r="G114" s="1">
        <v>19.926763233993501</v>
      </c>
      <c r="H114" s="1">
        <v>94.263999999999996</v>
      </c>
      <c r="I114" s="1">
        <v>5.5373302911614299</v>
      </c>
      <c r="J114" s="1">
        <v>16.364904330546299</v>
      </c>
      <c r="K114" s="1">
        <v>37.864653333334402</v>
      </c>
      <c r="L114" s="1">
        <v>12.831200000000001</v>
      </c>
      <c r="M114" s="1">
        <v>16.469799999999999</v>
      </c>
      <c r="N114" s="1">
        <v>108.1255</v>
      </c>
      <c r="O114" s="1">
        <v>20.8406212424769</v>
      </c>
      <c r="P114" s="1">
        <v>20.500377337184499</v>
      </c>
      <c r="Q114" s="1">
        <v>39.625898737719901</v>
      </c>
      <c r="R114" s="1">
        <v>21.7591</v>
      </c>
      <c r="S114" s="1">
        <v>41.218800000000002</v>
      </c>
      <c r="T114" s="1">
        <v>44.755800000000001</v>
      </c>
      <c r="U114" s="1">
        <v>20.3184</v>
      </c>
      <c r="V114" s="1">
        <v>117.19404</v>
      </c>
      <c r="W114" s="1">
        <v>53.892899999999997</v>
      </c>
      <c r="X114" s="1">
        <v>83.257999999999996</v>
      </c>
      <c r="Y114" s="1">
        <v>42.985999999999997</v>
      </c>
      <c r="Z114" s="1">
        <v>66.900899999999993</v>
      </c>
      <c r="AA114" s="1">
        <v>35.055599999999998</v>
      </c>
      <c r="AB114" s="1">
        <v>16.301200000000001</v>
      </c>
      <c r="AC114" s="1">
        <v>29.8904</v>
      </c>
      <c r="AD114" s="1">
        <v>46.039000000000001</v>
      </c>
      <c r="AE114" s="1">
        <v>28.469899999999999</v>
      </c>
      <c r="AF114" s="1">
        <v>30.390799999999999</v>
      </c>
      <c r="AG114" s="1">
        <v>82.2744</v>
      </c>
      <c r="AH114" s="1">
        <v>35.406500000000001</v>
      </c>
      <c r="AI114" s="1">
        <v>38.853999999999999</v>
      </c>
      <c r="AJ114" s="1">
        <v>38.910232751448802</v>
      </c>
      <c r="AK114" s="1">
        <v>45.878300000000003</v>
      </c>
      <c r="AL114" s="1">
        <v>76.724999999999994</v>
      </c>
    </row>
    <row r="115" spans="1:38" x14ac:dyDescent="0.25">
      <c r="A115" t="s">
        <v>148</v>
      </c>
      <c r="B115" s="1">
        <v>108.10383308784201</v>
      </c>
      <c r="C115" s="1">
        <v>224.277129034891</v>
      </c>
      <c r="D115" s="1">
        <v>167.10277898584499</v>
      </c>
      <c r="E115" s="1">
        <v>149.98177125903101</v>
      </c>
      <c r="F115" s="1">
        <v>14.7146976811811</v>
      </c>
      <c r="G115" s="1">
        <v>19.8690882269604</v>
      </c>
      <c r="H115" s="1">
        <v>96.511799999999994</v>
      </c>
      <c r="I115" s="1">
        <v>5.64224736264865</v>
      </c>
      <c r="J115" s="1">
        <v>17.173487380469499</v>
      </c>
      <c r="K115" s="1">
        <v>37.961293323947999</v>
      </c>
      <c r="L115" s="1">
        <v>12.8232</v>
      </c>
      <c r="M115" s="1">
        <v>15.9674</v>
      </c>
      <c r="N115" s="1">
        <v>108.1121</v>
      </c>
      <c r="O115" s="1">
        <v>21.195260701814501</v>
      </c>
      <c r="P115" s="1">
        <v>22.568798050973498</v>
      </c>
      <c r="Q115" s="1">
        <v>39.745844305378299</v>
      </c>
      <c r="R115" s="1">
        <v>23.7957</v>
      </c>
      <c r="S115" s="1">
        <v>41.589100000000002</v>
      </c>
      <c r="T115" s="1">
        <v>46.9557</v>
      </c>
      <c r="U115" s="1">
        <v>25.478000000000002</v>
      </c>
      <c r="V115" s="1">
        <v>124.1146</v>
      </c>
      <c r="W115" s="1">
        <v>54.904299999999999</v>
      </c>
      <c r="X115" s="1">
        <v>85.884799999999998</v>
      </c>
      <c r="Y115" s="1">
        <v>44.104599999999998</v>
      </c>
      <c r="Z115" s="1">
        <v>67.323999999999998</v>
      </c>
      <c r="AA115" s="1">
        <v>36.698900000000002</v>
      </c>
      <c r="AB115" s="1">
        <v>17.523399999999999</v>
      </c>
      <c r="AC115" s="1">
        <v>34.767899999999997</v>
      </c>
      <c r="AD115" s="1">
        <v>47.164099999999998</v>
      </c>
      <c r="AE115" s="1">
        <v>29.277000000000001</v>
      </c>
      <c r="AF115" s="1">
        <v>33.839399999999998</v>
      </c>
      <c r="AG115" s="1">
        <v>83.248400000000004</v>
      </c>
      <c r="AH115" s="1">
        <v>34.0503</v>
      </c>
      <c r="AI115" s="1">
        <v>38.655700000000003</v>
      </c>
      <c r="AJ115" s="1">
        <v>39.3038177559853</v>
      </c>
      <c r="AK115" s="1">
        <v>46.635800000000003</v>
      </c>
      <c r="AL115" s="1">
        <v>79.394400000000005</v>
      </c>
    </row>
    <row r="116" spans="1:38" x14ac:dyDescent="0.25">
      <c r="A116" t="s">
        <v>149</v>
      </c>
      <c r="B116" s="1">
        <v>109.626656592318</v>
      </c>
      <c r="C116" s="1">
        <v>230.67327151983599</v>
      </c>
      <c r="D116" s="1">
        <v>174.61467634963901</v>
      </c>
      <c r="E116" s="1">
        <v>154.354089293264</v>
      </c>
      <c r="F116" s="1">
        <v>15.729909751424</v>
      </c>
      <c r="G116" s="1">
        <v>20.235812392283599</v>
      </c>
      <c r="H116" s="1">
        <v>97.860399999999998</v>
      </c>
      <c r="I116" s="1">
        <v>5.62388232933806</v>
      </c>
      <c r="J116" s="1">
        <v>16.737967434741901</v>
      </c>
      <c r="K116" s="1">
        <v>38.560422493439098</v>
      </c>
      <c r="L116" s="1">
        <v>13.4053</v>
      </c>
      <c r="M116" s="1">
        <v>15.195499999999999</v>
      </c>
      <c r="N116" s="1">
        <v>107.9072</v>
      </c>
      <c r="O116" s="1">
        <v>21.5150762227351</v>
      </c>
      <c r="P116" s="1">
        <v>19.677264548619501</v>
      </c>
      <c r="Q116" s="1">
        <v>38.975768752312803</v>
      </c>
      <c r="R116" s="1">
        <v>22.622499999999999</v>
      </c>
      <c r="S116" s="1">
        <v>40.603400000000001</v>
      </c>
      <c r="T116" s="1">
        <v>41.460999999999999</v>
      </c>
      <c r="U116" s="1">
        <v>22.7178</v>
      </c>
      <c r="V116" s="1">
        <v>117.20459</v>
      </c>
      <c r="W116" s="1">
        <v>54.7515</v>
      </c>
      <c r="X116" s="1">
        <v>83.520799999999994</v>
      </c>
      <c r="Y116" s="1">
        <v>44.700499999999998</v>
      </c>
      <c r="Z116" s="1">
        <v>69.551900000000003</v>
      </c>
      <c r="AA116" s="1">
        <v>36.374099999999999</v>
      </c>
      <c r="AB116" s="1">
        <v>17.514700000000001</v>
      </c>
      <c r="AC116" s="1">
        <v>30.555499999999999</v>
      </c>
      <c r="AD116" s="1">
        <v>48.3977</v>
      </c>
      <c r="AE116" s="1">
        <v>30.4359</v>
      </c>
      <c r="AF116" s="1">
        <v>32.985599999999998</v>
      </c>
      <c r="AG116" s="1">
        <v>85.532300000000006</v>
      </c>
      <c r="AH116" s="1">
        <v>35.392899999999997</v>
      </c>
      <c r="AI116" s="1">
        <v>39.667400000000001</v>
      </c>
      <c r="AJ116" s="1">
        <v>40.213581342802897</v>
      </c>
      <c r="AK116" s="1">
        <v>47.912799999999997</v>
      </c>
      <c r="AL116" s="1">
        <v>83.568200000000004</v>
      </c>
    </row>
    <row r="117" spans="1:38" x14ac:dyDescent="0.25">
      <c r="A117" t="s">
        <v>150</v>
      </c>
      <c r="B117" s="1">
        <v>106.73615178401801</v>
      </c>
      <c r="C117" s="1">
        <v>217.051631969243</v>
      </c>
      <c r="D117" s="1">
        <v>175.79965958167199</v>
      </c>
      <c r="E117" s="1">
        <v>156.49323259195901</v>
      </c>
      <c r="F117" s="1">
        <v>15.5035343081269</v>
      </c>
      <c r="G117" s="1">
        <v>20.291856770885101</v>
      </c>
      <c r="H117" s="1">
        <v>93.7226</v>
      </c>
      <c r="I117" s="1">
        <v>5.9948156999710296</v>
      </c>
      <c r="J117" s="1">
        <v>15.4025096559548</v>
      </c>
      <c r="K117" s="1">
        <v>38.684270995277203</v>
      </c>
      <c r="L117" s="1">
        <v>13.6836</v>
      </c>
      <c r="M117" s="1">
        <v>14.6371</v>
      </c>
      <c r="N117" s="1">
        <v>112.0034</v>
      </c>
      <c r="O117" s="1">
        <v>21.9841640850861</v>
      </c>
      <c r="P117" s="1">
        <v>23.3156182056448</v>
      </c>
      <c r="Q117" s="1">
        <v>40.345334400709</v>
      </c>
      <c r="R117" s="1">
        <v>23.8459</v>
      </c>
      <c r="S117" s="1">
        <v>43.107799999999997</v>
      </c>
      <c r="T117" s="1">
        <v>43.269199999999998</v>
      </c>
      <c r="U117" s="1">
        <v>28.187100000000001</v>
      </c>
      <c r="V117" s="1">
        <v>129.27448000000001</v>
      </c>
      <c r="W117" s="1">
        <v>49.722099999999998</v>
      </c>
      <c r="X117" s="1">
        <v>83.293300000000002</v>
      </c>
      <c r="Y117" s="1">
        <v>42.346800000000002</v>
      </c>
      <c r="Z117" s="1">
        <v>70.815700000000007</v>
      </c>
      <c r="AA117" s="1">
        <v>37.578299999999999</v>
      </c>
      <c r="AB117" s="1">
        <v>14.7273</v>
      </c>
      <c r="AC117" s="1">
        <v>34.002800000000001</v>
      </c>
      <c r="AD117" s="1">
        <v>46.288499999999999</v>
      </c>
      <c r="AE117" s="1">
        <v>27.007899999999999</v>
      </c>
      <c r="AF117" s="1">
        <v>35.494199999999999</v>
      </c>
      <c r="AG117" s="1">
        <v>86.237700000000004</v>
      </c>
      <c r="AH117" s="1">
        <v>34.5261</v>
      </c>
      <c r="AI117" s="1">
        <v>37.765700000000002</v>
      </c>
      <c r="AJ117" s="1">
        <v>38.2023386805675</v>
      </c>
      <c r="AK117" s="1">
        <v>43.710799999999999</v>
      </c>
      <c r="AL117" s="1">
        <v>84.647800000000004</v>
      </c>
    </row>
    <row r="118" spans="1:38" x14ac:dyDescent="0.25">
      <c r="A118" t="s">
        <v>151</v>
      </c>
      <c r="B118" s="1">
        <v>109.03574708219099</v>
      </c>
      <c r="C118" s="1">
        <v>226.32470573956201</v>
      </c>
      <c r="D118" s="1">
        <v>181.19752665638001</v>
      </c>
      <c r="E118" s="1">
        <v>160.03495199122</v>
      </c>
      <c r="F118" s="1">
        <v>16.561950690424101</v>
      </c>
      <c r="G118" s="1">
        <v>20.960508925742499</v>
      </c>
      <c r="H118" s="1">
        <v>99.026799999999994</v>
      </c>
      <c r="I118" s="1">
        <v>6.1029733970209996</v>
      </c>
      <c r="J118" s="1">
        <v>15.647890677644501</v>
      </c>
      <c r="K118" s="1">
        <v>39.969023673608703</v>
      </c>
      <c r="L118" s="1">
        <v>14.3902</v>
      </c>
      <c r="M118" s="1">
        <v>15.401199999999999</v>
      </c>
      <c r="N118" s="1">
        <v>116.91160000000001</v>
      </c>
      <c r="O118" s="1">
        <v>23.248759214820701</v>
      </c>
      <c r="P118" s="1">
        <v>25.093939484611798</v>
      </c>
      <c r="Q118" s="1">
        <v>42.673531266403799</v>
      </c>
      <c r="R118" s="1">
        <v>24.107099999999999</v>
      </c>
      <c r="S118" s="1">
        <v>45.736699999999999</v>
      </c>
      <c r="T118" s="1">
        <v>40.894799999999996</v>
      </c>
      <c r="U118" s="1">
        <v>30.051600000000001</v>
      </c>
      <c r="V118" s="1">
        <v>130.16236000000001</v>
      </c>
      <c r="W118" s="1">
        <v>54.238900000000001</v>
      </c>
      <c r="X118" s="1">
        <v>85.7864</v>
      </c>
      <c r="Y118" s="1">
        <v>44.456299999999999</v>
      </c>
      <c r="Z118" s="1">
        <v>71.328699999999998</v>
      </c>
      <c r="AA118" s="1">
        <v>37.963099999999997</v>
      </c>
      <c r="AB118" s="1">
        <v>15.31</v>
      </c>
      <c r="AC118" s="1">
        <v>36.768900000000002</v>
      </c>
      <c r="AD118" s="1">
        <v>48.358400000000003</v>
      </c>
      <c r="AE118" s="1">
        <v>27.023299999999999</v>
      </c>
      <c r="AF118" s="1">
        <v>33.348300000000002</v>
      </c>
      <c r="AG118" s="1">
        <v>86.439800000000005</v>
      </c>
      <c r="AH118" s="1">
        <v>38.56</v>
      </c>
      <c r="AI118" s="1">
        <v>37.380200000000002</v>
      </c>
      <c r="AJ118" s="1">
        <v>40.354106373082097</v>
      </c>
      <c r="AK118" s="1">
        <v>45.532299999999999</v>
      </c>
      <c r="AL118" s="1">
        <v>86.469499999999996</v>
      </c>
    </row>
    <row r="119" spans="1:38" x14ac:dyDescent="0.25">
      <c r="A119" t="s">
        <v>152</v>
      </c>
      <c r="B119" s="1">
        <v>110.422428487945</v>
      </c>
      <c r="C119" s="1">
        <v>230.689644032263</v>
      </c>
      <c r="D119" s="1">
        <v>181.31141585919099</v>
      </c>
      <c r="E119" s="1">
        <v>160.35926083919199</v>
      </c>
      <c r="F119" s="1">
        <v>16.651032369439399</v>
      </c>
      <c r="G119" s="1">
        <v>21.003475694614199</v>
      </c>
      <c r="H119" s="1">
        <v>100.9682</v>
      </c>
      <c r="I119" s="1">
        <v>6.2012566285553197</v>
      </c>
      <c r="J119" s="1">
        <v>15.995264936714801</v>
      </c>
      <c r="K119" s="1">
        <v>40.092808358265401</v>
      </c>
      <c r="L119" s="1">
        <v>14.3794</v>
      </c>
      <c r="M119" s="1">
        <v>15.587300000000001</v>
      </c>
      <c r="N119" s="1">
        <v>122.7008</v>
      </c>
      <c r="O119" s="1">
        <v>24.362706674330301</v>
      </c>
      <c r="P119" s="1">
        <v>25.766799602770899</v>
      </c>
      <c r="Q119" s="1">
        <v>43.433336956382497</v>
      </c>
      <c r="R119" s="1">
        <v>24.686599999999999</v>
      </c>
      <c r="S119" s="1">
        <v>45.590600000000002</v>
      </c>
      <c r="T119" s="1">
        <v>40.581000000000003</v>
      </c>
      <c r="U119" s="1">
        <v>25.5916</v>
      </c>
      <c r="V119" s="1">
        <v>126.24844</v>
      </c>
      <c r="W119" s="1">
        <v>54.963099999999997</v>
      </c>
      <c r="X119" s="1">
        <v>89.828400000000002</v>
      </c>
      <c r="Y119" s="1">
        <v>46.644500000000001</v>
      </c>
      <c r="Z119" s="1">
        <v>70.916799999999995</v>
      </c>
      <c r="AA119" s="1">
        <v>36.4679</v>
      </c>
      <c r="AB119" s="1">
        <v>17.076000000000001</v>
      </c>
      <c r="AC119" s="1">
        <v>35.246499999999997</v>
      </c>
      <c r="AD119" s="1">
        <v>50.032600000000002</v>
      </c>
      <c r="AE119" s="1">
        <v>28.340800000000002</v>
      </c>
      <c r="AF119" s="1">
        <v>34.325899999999997</v>
      </c>
      <c r="AG119" s="1">
        <v>86.834400000000002</v>
      </c>
      <c r="AH119" s="1">
        <v>38.825800000000001</v>
      </c>
      <c r="AI119" s="1">
        <v>37.023299999999999</v>
      </c>
      <c r="AJ119" s="1">
        <v>40.720397581165997</v>
      </c>
      <c r="AK119" s="1">
        <v>47.135599999999997</v>
      </c>
      <c r="AL119" s="1">
        <v>80.644099999999995</v>
      </c>
    </row>
    <row r="120" spans="1:38" x14ac:dyDescent="0.25">
      <c r="A120" t="s">
        <v>153</v>
      </c>
      <c r="B120" s="1">
        <v>110.400084406396</v>
      </c>
      <c r="C120" s="1">
        <v>232.48491595155599</v>
      </c>
      <c r="D120" s="1">
        <v>180.717397859599</v>
      </c>
      <c r="E120" s="1">
        <v>158.86431169487</v>
      </c>
      <c r="F120" s="1">
        <v>16.906770196278401</v>
      </c>
      <c r="G120" s="1">
        <v>20.996099995343499</v>
      </c>
      <c r="H120" s="1">
        <v>100.7351</v>
      </c>
      <c r="I120" s="1">
        <v>6.3447895397554497</v>
      </c>
      <c r="J120" s="1">
        <v>15.555367113511499</v>
      </c>
      <c r="K120" s="1">
        <v>40.1131752571061</v>
      </c>
      <c r="L120" s="1">
        <v>14.1991</v>
      </c>
      <c r="M120" s="1">
        <v>15.530900000000001</v>
      </c>
      <c r="N120" s="1">
        <v>122.0014</v>
      </c>
      <c r="O120" s="1">
        <v>24.459958357422099</v>
      </c>
      <c r="P120" s="1">
        <v>25.835561970899398</v>
      </c>
      <c r="Q120" s="1">
        <v>44.304404767284701</v>
      </c>
      <c r="R120" s="1">
        <v>25.832999999999998</v>
      </c>
      <c r="S120" s="1">
        <v>46.487200000000001</v>
      </c>
      <c r="T120" s="1">
        <v>40.115000000000002</v>
      </c>
      <c r="U120" s="1">
        <v>25.901900000000001</v>
      </c>
      <c r="V120" s="1">
        <v>127.4623</v>
      </c>
      <c r="W120" s="1">
        <v>54.927</v>
      </c>
      <c r="X120" s="1">
        <v>89.091300000000004</v>
      </c>
      <c r="Y120" s="1">
        <v>46.968400000000003</v>
      </c>
      <c r="Z120" s="1">
        <v>71.210099999999997</v>
      </c>
      <c r="AA120" s="1">
        <v>36.746000000000002</v>
      </c>
      <c r="AB120" s="1">
        <v>16.4695</v>
      </c>
      <c r="AC120" s="1">
        <v>38.537999999999997</v>
      </c>
      <c r="AD120" s="1">
        <v>49.813000000000002</v>
      </c>
      <c r="AE120" s="1">
        <v>28.363499999999998</v>
      </c>
      <c r="AF120" s="1">
        <v>34.847200000000001</v>
      </c>
      <c r="AG120" s="1">
        <v>86.736800000000002</v>
      </c>
      <c r="AH120" s="1">
        <v>39.6768</v>
      </c>
      <c r="AI120" s="1">
        <v>36.709899999999998</v>
      </c>
      <c r="AJ120" s="1">
        <v>39.478063103380698</v>
      </c>
      <c r="AK120" s="1">
        <v>46.770899999999997</v>
      </c>
      <c r="AL120" s="1">
        <v>80.978399999999993</v>
      </c>
    </row>
    <row r="121" spans="1:38" x14ac:dyDescent="0.25">
      <c r="A121" t="s">
        <v>154</v>
      </c>
      <c r="B121" s="1">
        <v>108.346644049952</v>
      </c>
      <c r="C121" s="1">
        <v>228.466977835721</v>
      </c>
      <c r="D121" s="1">
        <v>179.17638333800301</v>
      </c>
      <c r="E121" s="1">
        <v>159.413732466375</v>
      </c>
      <c r="F121" s="1">
        <v>16.825227723950398</v>
      </c>
      <c r="G121" s="1">
        <v>20.4621218134161</v>
      </c>
      <c r="H121" s="1">
        <v>100.86190000000001</v>
      </c>
      <c r="I121" s="1">
        <v>6.3755133300262701</v>
      </c>
      <c r="J121" s="1">
        <v>16.026396167279898</v>
      </c>
      <c r="K121" s="1">
        <v>39.106619519405498</v>
      </c>
      <c r="L121" s="1">
        <v>14.3757</v>
      </c>
      <c r="M121" s="1">
        <v>16.620799999999999</v>
      </c>
      <c r="N121" s="1">
        <v>125.6237</v>
      </c>
      <c r="O121" s="1">
        <v>24.748619913795899</v>
      </c>
      <c r="P121" s="1">
        <v>28.064341185367301</v>
      </c>
      <c r="Q121" s="1">
        <v>43.724325229646197</v>
      </c>
      <c r="R121" s="1">
        <v>26.332799999999999</v>
      </c>
      <c r="S121" s="1">
        <v>45.747399999999999</v>
      </c>
      <c r="T121" s="1">
        <v>39.770200000000003</v>
      </c>
      <c r="U121" s="1">
        <v>24.5611</v>
      </c>
      <c r="V121" s="1">
        <v>124.13809999999999</v>
      </c>
      <c r="W121" s="1">
        <v>55.8155</v>
      </c>
      <c r="X121" s="1">
        <v>88.362899999999996</v>
      </c>
      <c r="Y121" s="1">
        <v>45.7667</v>
      </c>
      <c r="Z121" s="1">
        <v>66.630300000000005</v>
      </c>
      <c r="AA121" s="1">
        <v>35.5351</v>
      </c>
      <c r="AB121" s="1">
        <v>17.635999999999999</v>
      </c>
      <c r="AC121" s="1">
        <v>40.315399999999997</v>
      </c>
      <c r="AD121" s="1">
        <v>48.130699999999997</v>
      </c>
      <c r="AE121" s="1">
        <v>28.9556</v>
      </c>
      <c r="AF121" s="1">
        <v>35.379300000000001</v>
      </c>
      <c r="AG121" s="1">
        <v>83.455100000000002</v>
      </c>
      <c r="AH121" s="1">
        <v>36.362200000000001</v>
      </c>
      <c r="AI121" s="1">
        <v>35.747399999999999</v>
      </c>
      <c r="AJ121" s="1">
        <v>36.123596662087202</v>
      </c>
      <c r="AK121" s="1">
        <v>46.021000000000001</v>
      </c>
      <c r="AL121" s="1">
        <v>74.921800000000005</v>
      </c>
    </row>
    <row r="122" spans="1:38" x14ac:dyDescent="0.25">
      <c r="A122" t="s">
        <v>155</v>
      </c>
      <c r="B122" s="1">
        <v>110.362426924132</v>
      </c>
      <c r="C122" s="1">
        <v>225.61794441751599</v>
      </c>
      <c r="D122" s="1">
        <v>193.64440742591</v>
      </c>
      <c r="E122" s="1">
        <v>177.10342964601699</v>
      </c>
      <c r="F122" s="1">
        <v>17.417452249252602</v>
      </c>
      <c r="G122" s="1">
        <v>21.277156515165601</v>
      </c>
      <c r="H122" s="1">
        <v>100.93689999999999</v>
      </c>
      <c r="I122" s="1">
        <v>6.2528983250853001</v>
      </c>
      <c r="J122" s="1">
        <v>16.2546596311443</v>
      </c>
      <c r="K122" s="1">
        <v>40.586417619955199</v>
      </c>
      <c r="L122" s="1">
        <v>13.785</v>
      </c>
      <c r="M122" s="1">
        <v>15.8444</v>
      </c>
      <c r="N122" s="1">
        <v>133.0976</v>
      </c>
      <c r="O122" s="1">
        <v>25.462056714210799</v>
      </c>
      <c r="P122" s="1">
        <v>24.466725222069201</v>
      </c>
      <c r="Q122" s="1">
        <v>42.524419963827299</v>
      </c>
      <c r="R122" s="1">
        <v>29.011199999999999</v>
      </c>
      <c r="S122" s="1">
        <v>46.189500000000002</v>
      </c>
      <c r="T122" s="1">
        <v>34.726300000000002</v>
      </c>
      <c r="U122" s="1">
        <v>20.002500000000001</v>
      </c>
      <c r="V122" s="1">
        <v>111.90478</v>
      </c>
      <c r="W122" s="1">
        <v>55.744199999999999</v>
      </c>
      <c r="X122" s="1">
        <v>88.670699999999997</v>
      </c>
      <c r="Y122" s="1">
        <v>46.447099999999999</v>
      </c>
      <c r="Z122" s="1">
        <v>63.171599999999998</v>
      </c>
      <c r="AA122" s="1">
        <v>33.084600000000002</v>
      </c>
      <c r="AB122" s="1">
        <v>18.874400000000001</v>
      </c>
      <c r="AC122" s="1">
        <v>45.669499999999999</v>
      </c>
      <c r="AD122" s="1">
        <v>50.298400000000001</v>
      </c>
      <c r="AE122" s="1">
        <v>31.046299999999999</v>
      </c>
      <c r="AF122" s="1">
        <v>37.420900000000003</v>
      </c>
      <c r="AG122" s="1">
        <v>82.255700000000004</v>
      </c>
      <c r="AH122" s="1">
        <v>36.549100000000003</v>
      </c>
      <c r="AI122" s="1">
        <v>34.256399999999999</v>
      </c>
      <c r="AJ122" s="1">
        <v>35.799584607087397</v>
      </c>
      <c r="AK122" s="1">
        <v>47.686300000000003</v>
      </c>
      <c r="AL122" s="1">
        <v>75.651499999999999</v>
      </c>
    </row>
    <row r="123" spans="1:38" x14ac:dyDescent="0.25">
      <c r="A123" t="s">
        <v>156</v>
      </c>
      <c r="B123" s="1">
        <v>117.129818049441</v>
      </c>
      <c r="C123" s="1">
        <v>241.28743189505701</v>
      </c>
      <c r="D123" s="1">
        <v>199.24600679885299</v>
      </c>
      <c r="E123" s="1">
        <v>183.60860628003601</v>
      </c>
      <c r="F123" s="1">
        <v>18.008287973322901</v>
      </c>
      <c r="G123" s="1">
        <v>21.7604251773413</v>
      </c>
      <c r="H123" s="1">
        <v>109.9932</v>
      </c>
      <c r="I123" s="1">
        <v>6.6179056010188999</v>
      </c>
      <c r="J123" s="1">
        <v>18.286332579594202</v>
      </c>
      <c r="K123" s="1">
        <v>41.468073658653999</v>
      </c>
      <c r="L123" s="1">
        <v>13.8651</v>
      </c>
      <c r="M123" s="1">
        <v>17.2911</v>
      </c>
      <c r="N123" s="1">
        <v>127.0748</v>
      </c>
      <c r="O123" s="1">
        <v>24.6244532674326</v>
      </c>
      <c r="P123" s="1">
        <v>26.278258693011399</v>
      </c>
      <c r="Q123" s="1">
        <v>41.504657026150198</v>
      </c>
      <c r="R123" s="1">
        <v>32.1526</v>
      </c>
      <c r="S123" s="1">
        <v>46.903700000000001</v>
      </c>
      <c r="T123" s="1">
        <v>37.462000000000003</v>
      </c>
      <c r="U123" s="1">
        <v>20.729600000000001</v>
      </c>
      <c r="V123" s="1">
        <v>111.60535</v>
      </c>
      <c r="W123" s="1">
        <v>61.476199999999999</v>
      </c>
      <c r="X123" s="1">
        <v>94.957599999999999</v>
      </c>
      <c r="Y123" s="1">
        <v>48.5901</v>
      </c>
      <c r="Z123" s="1">
        <v>67.317700000000002</v>
      </c>
      <c r="AA123" s="1">
        <v>35.588700000000003</v>
      </c>
      <c r="AB123" s="1">
        <v>20.084599999999998</v>
      </c>
      <c r="AC123" s="1">
        <v>45.862499999999997</v>
      </c>
      <c r="AD123" s="1">
        <v>52.4313</v>
      </c>
      <c r="AE123" s="1">
        <v>32.7483</v>
      </c>
      <c r="AF123" s="1">
        <v>40.195</v>
      </c>
      <c r="AG123" s="1">
        <v>87.0565</v>
      </c>
      <c r="AH123" s="1">
        <v>39.610100000000003</v>
      </c>
      <c r="AI123" s="1">
        <v>36.923099999999998</v>
      </c>
      <c r="AJ123" s="1">
        <v>38.267707836525197</v>
      </c>
      <c r="AK123" s="1">
        <v>49.003</v>
      </c>
      <c r="AL123" s="1">
        <v>80.185299999999998</v>
      </c>
    </row>
    <row r="124" spans="1:38" x14ac:dyDescent="0.25">
      <c r="A124" t="s">
        <v>157</v>
      </c>
      <c r="B124" s="1">
        <v>117.61959789785</v>
      </c>
      <c r="C124" s="1">
        <v>246.25321547279199</v>
      </c>
      <c r="D124" s="1">
        <v>199.47817427123701</v>
      </c>
      <c r="E124" s="1">
        <v>181.327576479551</v>
      </c>
      <c r="F124" s="1">
        <v>18.708342994270598</v>
      </c>
      <c r="G124" s="1">
        <v>22.173852445613299</v>
      </c>
      <c r="H124" s="1">
        <v>111.68859999999999</v>
      </c>
      <c r="I124" s="1">
        <v>6.5878879228439597</v>
      </c>
      <c r="J124" s="1">
        <v>17.851555092781201</v>
      </c>
      <c r="K124" s="1">
        <v>42.357617694546299</v>
      </c>
      <c r="L124" s="1">
        <v>14.4626</v>
      </c>
      <c r="M124" s="1">
        <v>18.313400000000001</v>
      </c>
      <c r="N124" s="1">
        <v>129.1157</v>
      </c>
      <c r="O124" s="1">
        <v>25.540254042215199</v>
      </c>
      <c r="P124" s="1">
        <v>29.065478311723499</v>
      </c>
      <c r="Q124" s="1">
        <v>44.223768429565702</v>
      </c>
      <c r="R124" s="1">
        <v>30.8535</v>
      </c>
      <c r="S124" s="1">
        <v>49.665500000000002</v>
      </c>
      <c r="T124" s="1">
        <v>38.069800000000001</v>
      </c>
      <c r="U124" s="1">
        <v>23.3628</v>
      </c>
      <c r="V124" s="1">
        <v>115.85396</v>
      </c>
      <c r="W124" s="1">
        <v>62.703600000000002</v>
      </c>
      <c r="X124" s="1">
        <v>96.197999999999993</v>
      </c>
      <c r="Y124" s="1">
        <v>49.323999999999998</v>
      </c>
      <c r="Z124" s="1">
        <v>66.520700000000005</v>
      </c>
      <c r="AA124" s="1">
        <v>34.141100000000002</v>
      </c>
      <c r="AB124" s="1">
        <v>20.7272</v>
      </c>
      <c r="AC124" s="1">
        <v>50.576000000000001</v>
      </c>
      <c r="AD124" s="1">
        <v>53.597200000000001</v>
      </c>
      <c r="AE124" s="1">
        <v>32.540300000000002</v>
      </c>
      <c r="AF124" s="1">
        <v>38.607599999999998</v>
      </c>
      <c r="AG124" s="1">
        <v>88.452399999999997</v>
      </c>
      <c r="AH124" s="1">
        <v>40.237499999999997</v>
      </c>
      <c r="AI124" s="1">
        <v>35.615900000000003</v>
      </c>
      <c r="AJ124" s="1">
        <v>37.387317861758099</v>
      </c>
      <c r="AK124" s="1">
        <v>50.904600000000002</v>
      </c>
      <c r="AL124" s="1">
        <v>80.111800000000002</v>
      </c>
    </row>
    <row r="125" spans="1:38" x14ac:dyDescent="0.25">
      <c r="A125" t="s">
        <v>158</v>
      </c>
      <c r="B125" s="1">
        <v>121.893996135371</v>
      </c>
      <c r="C125" s="1">
        <v>254.30842947952399</v>
      </c>
      <c r="D125" s="1">
        <v>213.948766703952</v>
      </c>
      <c r="E125" s="1">
        <v>196.70480769258299</v>
      </c>
      <c r="F125" s="1">
        <v>19.977806520282801</v>
      </c>
      <c r="G125" s="1">
        <v>23.346457468897299</v>
      </c>
      <c r="H125" s="1">
        <v>115.52549999999999</v>
      </c>
      <c r="I125" s="1">
        <v>6.8945178939471603</v>
      </c>
      <c r="J125" s="1">
        <v>18.445361928797599</v>
      </c>
      <c r="K125" s="1">
        <v>44.416464400308897</v>
      </c>
      <c r="L125" s="1">
        <v>15.3438</v>
      </c>
      <c r="M125" s="1">
        <v>19.437999999999999</v>
      </c>
      <c r="N125" s="1">
        <v>138.5634</v>
      </c>
      <c r="O125" s="1">
        <v>26.607598621285302</v>
      </c>
      <c r="P125" s="1">
        <v>30.373871682936699</v>
      </c>
      <c r="Q125" s="1">
        <v>45.503767489387201</v>
      </c>
      <c r="R125" s="1">
        <v>29.757400000000001</v>
      </c>
      <c r="S125" s="1">
        <v>51.374600000000001</v>
      </c>
      <c r="T125" s="1">
        <v>41.1509</v>
      </c>
      <c r="U125" s="1">
        <v>22.677199999999999</v>
      </c>
      <c r="V125" s="1">
        <v>119.35545999999999</v>
      </c>
      <c r="W125" s="1">
        <v>63.978400000000001</v>
      </c>
      <c r="X125" s="1">
        <v>98.0458</v>
      </c>
      <c r="Y125" s="1">
        <v>51.573</v>
      </c>
      <c r="Z125" s="1">
        <v>70.174700000000001</v>
      </c>
      <c r="AA125" s="1">
        <v>36.021099999999997</v>
      </c>
      <c r="AB125" s="1">
        <v>20.751100000000001</v>
      </c>
      <c r="AC125" s="1">
        <v>51.118200000000002</v>
      </c>
      <c r="AD125" s="1">
        <v>55.6402</v>
      </c>
      <c r="AE125" s="1">
        <v>33.137999999999998</v>
      </c>
      <c r="AF125" s="1">
        <v>39.207500000000003</v>
      </c>
      <c r="AG125" s="1">
        <v>94.952200000000005</v>
      </c>
      <c r="AH125" s="1">
        <v>43.270299999999999</v>
      </c>
      <c r="AI125" s="1">
        <v>37.2256</v>
      </c>
      <c r="AJ125" s="1">
        <v>38.7338706046651</v>
      </c>
      <c r="AK125" s="1">
        <v>52.077599999999997</v>
      </c>
      <c r="AL125" s="1">
        <v>85.379800000000003</v>
      </c>
    </row>
    <row r="126" spans="1:38" x14ac:dyDescent="0.25">
      <c r="A126" t="s">
        <v>159</v>
      </c>
      <c r="B126" s="1">
        <v>124.095144929448</v>
      </c>
      <c r="C126" s="1">
        <v>262.86789805727699</v>
      </c>
      <c r="D126" s="1">
        <v>208.64284020039199</v>
      </c>
      <c r="E126" s="1">
        <v>190.15277773296</v>
      </c>
      <c r="F126" s="1">
        <v>19.888824041355399</v>
      </c>
      <c r="G126" s="1">
        <v>23.0434594150747</v>
      </c>
      <c r="H126" s="1">
        <v>117.80500000000001</v>
      </c>
      <c r="I126" s="1">
        <v>6.8590957255170499</v>
      </c>
      <c r="J126" s="1">
        <v>19.521703689216501</v>
      </c>
      <c r="K126" s="1">
        <v>43.896843482283401</v>
      </c>
      <c r="L126" s="1">
        <v>15.9549</v>
      </c>
      <c r="M126" s="1">
        <v>18.984000000000002</v>
      </c>
      <c r="N126" s="1">
        <v>136.26220000000001</v>
      </c>
      <c r="O126" s="1">
        <v>26.609745410528301</v>
      </c>
      <c r="P126" s="1">
        <v>28.9562851607303</v>
      </c>
      <c r="Q126" s="1">
        <v>46.814303468185898</v>
      </c>
      <c r="R126" s="1">
        <v>29.505700000000001</v>
      </c>
      <c r="S126" s="1">
        <v>53.677399999999999</v>
      </c>
      <c r="T126" s="1">
        <v>40.768999999999998</v>
      </c>
      <c r="U126" s="1">
        <v>22.686499999999999</v>
      </c>
      <c r="V126" s="1">
        <v>119.74518999999999</v>
      </c>
      <c r="W126" s="1">
        <v>64.893900000000002</v>
      </c>
      <c r="X126" s="1">
        <v>100.4388</v>
      </c>
      <c r="Y126" s="1">
        <v>52.84</v>
      </c>
      <c r="Z126" s="1">
        <v>70.873999999999995</v>
      </c>
      <c r="AA126" s="1">
        <v>37.8688</v>
      </c>
      <c r="AB126" s="1">
        <v>21.3247</v>
      </c>
      <c r="AC126" s="1">
        <v>48.795400000000001</v>
      </c>
      <c r="AD126" s="1">
        <v>56.686500000000002</v>
      </c>
      <c r="AE126" s="1">
        <v>33.817300000000003</v>
      </c>
      <c r="AF126" s="1">
        <v>39.339500000000001</v>
      </c>
      <c r="AG126" s="1">
        <v>97.847999999999999</v>
      </c>
      <c r="AH126" s="1">
        <v>44.829599999999999</v>
      </c>
      <c r="AI126" s="1">
        <v>38.229500000000002</v>
      </c>
      <c r="AJ126" s="1">
        <v>38.7409307461743</v>
      </c>
      <c r="AK126" s="1">
        <v>53.228400000000001</v>
      </c>
      <c r="AL126" s="1">
        <v>86.200500000000005</v>
      </c>
    </row>
    <row r="127" spans="1:38" x14ac:dyDescent="0.25">
      <c r="A127" t="s">
        <v>160</v>
      </c>
      <c r="B127" s="1">
        <v>126.20970227537001</v>
      </c>
      <c r="C127" s="1">
        <v>273.474127791417</v>
      </c>
      <c r="D127" s="1">
        <v>207.12475403407799</v>
      </c>
      <c r="E127" s="1">
        <v>189.41997198335301</v>
      </c>
      <c r="F127" s="1">
        <v>20.070062602113801</v>
      </c>
      <c r="G127" s="1">
        <v>23.268909831937201</v>
      </c>
      <c r="H127" s="1">
        <v>118.9552</v>
      </c>
      <c r="I127" s="1">
        <v>6.7697466390655698</v>
      </c>
      <c r="J127" s="1">
        <v>19.7104963294634</v>
      </c>
      <c r="K127" s="1">
        <v>44.270363670741503</v>
      </c>
      <c r="L127" s="1">
        <v>15.954499999999999</v>
      </c>
      <c r="M127" s="1">
        <v>20.491</v>
      </c>
      <c r="N127" s="1">
        <v>132.88650000000001</v>
      </c>
      <c r="O127" s="1">
        <v>26.646923896963301</v>
      </c>
      <c r="P127" s="1">
        <v>28.905853192468701</v>
      </c>
      <c r="Q127" s="1">
        <v>47.8120256117884</v>
      </c>
      <c r="R127" s="1">
        <v>28.9757</v>
      </c>
      <c r="S127" s="1">
        <v>53.208599999999997</v>
      </c>
      <c r="T127" s="1">
        <v>44.601500000000001</v>
      </c>
      <c r="U127" s="1">
        <v>22.4527</v>
      </c>
      <c r="V127" s="1">
        <v>121.78642000000001</v>
      </c>
      <c r="W127" s="1">
        <v>66.334800000000001</v>
      </c>
      <c r="X127" s="1">
        <v>103.22</v>
      </c>
      <c r="Y127" s="1">
        <v>54.496000000000002</v>
      </c>
      <c r="Z127" s="1">
        <v>71.874600000000001</v>
      </c>
      <c r="AA127" s="1">
        <v>37.312199999999997</v>
      </c>
      <c r="AB127" s="1">
        <v>21.9819</v>
      </c>
      <c r="AC127" s="1">
        <v>47.711599999999997</v>
      </c>
      <c r="AD127" s="1">
        <v>59.444499999999998</v>
      </c>
      <c r="AE127" s="1">
        <v>34.380800000000001</v>
      </c>
      <c r="AF127" s="1">
        <v>38.8322</v>
      </c>
      <c r="AG127" s="1">
        <v>100.8943</v>
      </c>
      <c r="AH127" s="1">
        <v>45.437399999999997</v>
      </c>
      <c r="AI127" s="1">
        <v>37.382199999999997</v>
      </c>
      <c r="AJ127" s="1">
        <v>40.150251048525803</v>
      </c>
      <c r="AK127" s="1">
        <v>56.683599999999998</v>
      </c>
      <c r="AL127" s="1">
        <v>87.404300000000006</v>
      </c>
    </row>
    <row r="128" spans="1:38" x14ac:dyDescent="0.25">
      <c r="A128" t="s">
        <v>161</v>
      </c>
      <c r="B128" s="1">
        <v>128.861650221151</v>
      </c>
      <c r="C128" s="1">
        <v>284.22946453225097</v>
      </c>
      <c r="D128" s="1">
        <v>205.21490369581201</v>
      </c>
      <c r="E128" s="1">
        <v>186.097984739358</v>
      </c>
      <c r="F128" s="1">
        <v>20.306258011618699</v>
      </c>
      <c r="G128" s="1">
        <v>23.768121469275702</v>
      </c>
      <c r="H128" s="1">
        <v>120.82640000000001</v>
      </c>
      <c r="I128" s="1">
        <v>7.1301310900028501</v>
      </c>
      <c r="J128" s="1">
        <v>20.2756097966633</v>
      </c>
      <c r="K128" s="1">
        <v>45.166597738855899</v>
      </c>
      <c r="L128" s="1">
        <v>15.7478</v>
      </c>
      <c r="M128" s="1">
        <v>20.436599999999999</v>
      </c>
      <c r="N128" s="1">
        <v>133.8109</v>
      </c>
      <c r="O128" s="1">
        <v>27.164300104517601</v>
      </c>
      <c r="P128" s="1">
        <v>27.374398193417701</v>
      </c>
      <c r="Q128" s="1">
        <v>50.195441916816002</v>
      </c>
      <c r="R128" s="1">
        <v>26.3142</v>
      </c>
      <c r="S128" s="1">
        <v>55.522799999999997</v>
      </c>
      <c r="T128" s="1">
        <v>44.323900000000002</v>
      </c>
      <c r="U128" s="1">
        <v>22.864000000000001</v>
      </c>
      <c r="V128" s="1">
        <v>121.5883</v>
      </c>
      <c r="W128" s="1">
        <v>64.666899999999998</v>
      </c>
      <c r="X128" s="1">
        <v>104.7166</v>
      </c>
      <c r="Y128" s="1">
        <v>54.885800000000003</v>
      </c>
      <c r="Z128" s="1">
        <v>75.5428</v>
      </c>
      <c r="AA128" s="1">
        <v>40.310099999999998</v>
      </c>
      <c r="AB128" s="1">
        <v>21.904499999999999</v>
      </c>
      <c r="AC128" s="1">
        <v>46.046799999999998</v>
      </c>
      <c r="AD128" s="1">
        <v>59.844999999999999</v>
      </c>
      <c r="AE128" s="1">
        <v>34.778300000000002</v>
      </c>
      <c r="AF128" s="1">
        <v>38.942399999999999</v>
      </c>
      <c r="AG128" s="1">
        <v>102.7984</v>
      </c>
      <c r="AH128" s="1">
        <v>47.408000000000001</v>
      </c>
      <c r="AI128" s="1">
        <v>39.6997</v>
      </c>
      <c r="AJ128" s="1">
        <v>41.294574258615199</v>
      </c>
      <c r="AK128" s="1">
        <v>57.704099999999997</v>
      </c>
      <c r="AL128" s="1">
        <v>90.628299999999996</v>
      </c>
    </row>
    <row r="129" spans="1:38" x14ac:dyDescent="0.25">
      <c r="A129" t="s">
        <v>162</v>
      </c>
      <c r="B129" s="1">
        <v>125.106703705651</v>
      </c>
      <c r="C129" s="1">
        <v>275.42743939522398</v>
      </c>
      <c r="D129" s="1">
        <v>201.594133471052</v>
      </c>
      <c r="E129" s="1">
        <v>185.05751845251601</v>
      </c>
      <c r="F129" s="1">
        <v>19.410084416714199</v>
      </c>
      <c r="G129" s="1">
        <v>23.7289703241319</v>
      </c>
      <c r="H129" s="1">
        <v>117.6621</v>
      </c>
      <c r="I129" s="1">
        <v>6.9297170095100098</v>
      </c>
      <c r="J129" s="1">
        <v>19.957551098256499</v>
      </c>
      <c r="K129" s="1">
        <v>45.1190569998301</v>
      </c>
      <c r="L129" s="1">
        <v>15.337199999999999</v>
      </c>
      <c r="M129" s="1">
        <v>20.525099999999998</v>
      </c>
      <c r="N129" s="1">
        <v>130.14259999999999</v>
      </c>
      <c r="O129" s="1">
        <v>26.858285056065998</v>
      </c>
      <c r="P129" s="1">
        <v>26.9575389169378</v>
      </c>
      <c r="Q129" s="1">
        <v>50.907996331764799</v>
      </c>
      <c r="R129" s="1">
        <v>25.468900000000001</v>
      </c>
      <c r="S129" s="1">
        <v>55.332599999999999</v>
      </c>
      <c r="T129" s="1">
        <v>45.410699999999999</v>
      </c>
      <c r="U129" s="1">
        <v>22.035599999999999</v>
      </c>
      <c r="V129" s="1">
        <v>119.37873</v>
      </c>
      <c r="W129" s="1">
        <v>62.414200000000001</v>
      </c>
      <c r="X129" s="1">
        <v>101.4333</v>
      </c>
      <c r="Y129" s="1">
        <v>52.908900000000003</v>
      </c>
      <c r="Z129" s="1">
        <v>73.330699999999993</v>
      </c>
      <c r="AA129" s="1">
        <v>38.416400000000003</v>
      </c>
      <c r="AB129" s="1">
        <v>22.099599999999999</v>
      </c>
      <c r="AC129" s="1">
        <v>45.566800000000001</v>
      </c>
      <c r="AD129" s="1">
        <v>58.416699999999999</v>
      </c>
      <c r="AE129" s="1">
        <v>34.618600000000001</v>
      </c>
      <c r="AF129" s="1">
        <v>36.584699999999998</v>
      </c>
      <c r="AG129" s="1">
        <v>98.339399999999998</v>
      </c>
      <c r="AH129" s="1">
        <v>45.034300000000002</v>
      </c>
      <c r="AI129" s="1">
        <v>37.5214</v>
      </c>
      <c r="AJ129" s="1">
        <v>40.180232471373003</v>
      </c>
      <c r="AK129" s="1">
        <v>56.884500000000003</v>
      </c>
      <c r="AL129" s="1">
        <v>87.366200000000006</v>
      </c>
    </row>
    <row r="130" spans="1:38" x14ac:dyDescent="0.25">
      <c r="A130" t="s">
        <v>163</v>
      </c>
      <c r="B130" s="1">
        <v>125.41021623253</v>
      </c>
      <c r="C130" s="1">
        <v>281.15210000000002</v>
      </c>
      <c r="D130" s="1">
        <v>199.102035170741</v>
      </c>
      <c r="E130" s="1">
        <v>184.04991959479699</v>
      </c>
      <c r="F130" s="1">
        <v>19.5732</v>
      </c>
      <c r="G130" s="1">
        <v>24.269651555806799</v>
      </c>
      <c r="H130" s="1">
        <v>116.94070000000001</v>
      </c>
      <c r="I130" s="1">
        <v>7.0376796054704203</v>
      </c>
      <c r="J130" s="1">
        <v>20.989405796659401</v>
      </c>
      <c r="K130" s="1">
        <v>46.181018721152498</v>
      </c>
      <c r="L130" s="1">
        <v>16.0044</v>
      </c>
      <c r="M130" s="1">
        <v>21.3765</v>
      </c>
      <c r="N130" s="1">
        <v>135.45609999999999</v>
      </c>
      <c r="O130" s="1">
        <v>27.813384324946199</v>
      </c>
      <c r="P130" s="1">
        <v>30.289659713281502</v>
      </c>
      <c r="Q130" s="1">
        <v>53.615376100933098</v>
      </c>
      <c r="R130" s="1">
        <v>25.973099999999999</v>
      </c>
      <c r="S130" s="1">
        <v>55.318199999999997</v>
      </c>
      <c r="T130" s="1">
        <v>45.819800000000001</v>
      </c>
      <c r="U130" s="1">
        <v>22.8797</v>
      </c>
      <c r="V130" s="1">
        <v>122.09491</v>
      </c>
      <c r="W130" s="1">
        <v>62.026400000000002</v>
      </c>
      <c r="X130" s="1">
        <v>99.644999999999996</v>
      </c>
      <c r="Y130" s="1">
        <v>52.308999999999997</v>
      </c>
      <c r="Z130" s="1">
        <v>72.8322</v>
      </c>
      <c r="AA130" s="1">
        <v>39.005699999999997</v>
      </c>
      <c r="AB130" s="1">
        <v>22.875</v>
      </c>
      <c r="AC130" s="1">
        <v>49.145099999999999</v>
      </c>
      <c r="AD130" s="1">
        <v>58.1021</v>
      </c>
      <c r="AE130" s="1">
        <v>36.036499999999997</v>
      </c>
      <c r="AF130" s="1">
        <v>37.368899999999996</v>
      </c>
      <c r="AG130" s="1">
        <v>96.717100000000002</v>
      </c>
      <c r="AH130" s="1">
        <v>45.896999999999998</v>
      </c>
      <c r="AI130" s="1">
        <v>38.695799999999998</v>
      </c>
      <c r="AJ130" s="1">
        <v>40.322886348825499</v>
      </c>
      <c r="AK130" s="1">
        <v>57.409100000000002</v>
      </c>
      <c r="AL130" s="1">
        <v>83.825599999999994</v>
      </c>
    </row>
    <row r="131" spans="1:38" x14ac:dyDescent="0.25">
      <c r="A131" t="s">
        <v>164</v>
      </c>
      <c r="B131" s="1">
        <v>124.39181002793001</v>
      </c>
      <c r="C131" s="1">
        <v>282.66090000000003</v>
      </c>
      <c r="D131" s="1">
        <v>198.45833872337599</v>
      </c>
      <c r="E131" s="1">
        <v>183.69102558055999</v>
      </c>
      <c r="F131" s="1">
        <v>19.790900000000001</v>
      </c>
      <c r="G131" s="1">
        <v>24.324869897095599</v>
      </c>
      <c r="H131" s="1">
        <v>115.8905</v>
      </c>
      <c r="I131" s="1">
        <v>7.1103689111343904</v>
      </c>
      <c r="J131" s="1">
        <v>21.228194139150801</v>
      </c>
      <c r="K131" s="1">
        <v>46.297640371376403</v>
      </c>
      <c r="L131" s="1">
        <v>15.7684</v>
      </c>
      <c r="M131" s="1">
        <v>22.181000000000001</v>
      </c>
      <c r="N131" s="1">
        <v>137.50530000000001</v>
      </c>
      <c r="O131" s="1">
        <v>28.177912029700199</v>
      </c>
      <c r="P131" s="1">
        <v>32.397228962184897</v>
      </c>
      <c r="Q131" s="1">
        <v>54.367136574677602</v>
      </c>
      <c r="R131" s="1">
        <v>27.818000000000001</v>
      </c>
      <c r="S131" s="1">
        <v>53.524000000000001</v>
      </c>
      <c r="T131" s="1">
        <v>48.085099999999997</v>
      </c>
      <c r="U131" s="1">
        <v>24.584800000000001</v>
      </c>
      <c r="V131" s="1">
        <v>126.80329</v>
      </c>
      <c r="W131" s="1">
        <v>63.075400000000002</v>
      </c>
      <c r="X131" s="1">
        <v>99.386399999999995</v>
      </c>
      <c r="Y131" s="1">
        <v>52.500599999999999</v>
      </c>
      <c r="Z131" s="1">
        <v>73.720100000000002</v>
      </c>
      <c r="AA131" s="1">
        <v>40.247</v>
      </c>
      <c r="AB131" s="1">
        <v>22.069500000000001</v>
      </c>
      <c r="AC131" s="1">
        <v>51.926699999999997</v>
      </c>
      <c r="AD131" s="1">
        <v>57.784399999999998</v>
      </c>
      <c r="AE131" s="1">
        <v>34.932200000000002</v>
      </c>
      <c r="AF131" s="1">
        <v>36.783499999999997</v>
      </c>
      <c r="AG131" s="1">
        <v>96.855400000000003</v>
      </c>
      <c r="AH131" s="1">
        <v>45.572400000000002</v>
      </c>
      <c r="AI131" s="1">
        <v>37.299100000000003</v>
      </c>
      <c r="AJ131" s="1">
        <v>40.0969685987492</v>
      </c>
      <c r="AK131" s="1">
        <v>56.309600000000003</v>
      </c>
      <c r="AL131" s="1">
        <v>84.344099999999997</v>
      </c>
    </row>
    <row r="132" spans="1:38" x14ac:dyDescent="0.25">
      <c r="A132" t="s">
        <v>165</v>
      </c>
      <c r="B132" s="1">
        <v>128.44158923763899</v>
      </c>
      <c r="C132" s="1">
        <v>294.346</v>
      </c>
      <c r="D132" s="1">
        <v>203.03542668516499</v>
      </c>
      <c r="E132" s="1">
        <v>188.19749211210799</v>
      </c>
      <c r="F132" s="1">
        <v>19.8627</v>
      </c>
      <c r="G132" s="1">
        <v>24.772756955209299</v>
      </c>
      <c r="H132" s="1">
        <v>122.43049999999999</v>
      </c>
      <c r="I132" s="1">
        <v>7.0560661328149301</v>
      </c>
      <c r="J132" s="1">
        <v>22.094734259153899</v>
      </c>
      <c r="K132" s="1">
        <v>47.144133483806698</v>
      </c>
      <c r="L132" s="1">
        <v>15.1692</v>
      </c>
      <c r="M132" s="1">
        <v>21.715299999999999</v>
      </c>
      <c r="N132" s="1">
        <v>134.01580000000001</v>
      </c>
      <c r="O132" s="1">
        <v>28.020805162948601</v>
      </c>
      <c r="P132" s="1">
        <v>33.063088958700298</v>
      </c>
      <c r="Q132" s="1">
        <v>54.4219150371203</v>
      </c>
      <c r="R132" s="1">
        <v>29.119599999999998</v>
      </c>
      <c r="S132" s="1">
        <v>54.686700000000002</v>
      </c>
      <c r="T132" s="1">
        <v>43.713099999999997</v>
      </c>
      <c r="U132" s="1">
        <v>22.753599999999999</v>
      </c>
      <c r="V132" s="1">
        <v>123.18429</v>
      </c>
      <c r="W132" s="1">
        <v>68.982500000000002</v>
      </c>
      <c r="X132" s="1">
        <v>106.8342</v>
      </c>
      <c r="Y132" s="1">
        <v>54.491500000000002</v>
      </c>
      <c r="Z132" s="1">
        <v>73.654899999999998</v>
      </c>
      <c r="AA132" s="1">
        <v>39.953299999999999</v>
      </c>
      <c r="AB132" s="1">
        <v>23.0184</v>
      </c>
      <c r="AC132" s="1">
        <v>50.587000000000003</v>
      </c>
      <c r="AD132" s="1">
        <v>60.933700000000002</v>
      </c>
      <c r="AE132" s="1">
        <v>35.868200000000002</v>
      </c>
      <c r="AF132" s="1">
        <v>39.468699999999998</v>
      </c>
      <c r="AG132" s="1">
        <v>97.465400000000002</v>
      </c>
      <c r="AH132" s="1">
        <v>47.450099999999999</v>
      </c>
      <c r="AI132" s="1">
        <v>37.400799999999997</v>
      </c>
      <c r="AJ132" s="1">
        <v>40.618141250730602</v>
      </c>
      <c r="AK132" s="1">
        <v>58.251600000000003</v>
      </c>
      <c r="AL132" s="1">
        <v>86.227099999999993</v>
      </c>
    </row>
    <row r="133" spans="1:38" x14ac:dyDescent="0.25">
      <c r="A133" t="s">
        <v>166</v>
      </c>
      <c r="B133" s="1">
        <v>131.44087002771499</v>
      </c>
      <c r="C133" s="1">
        <v>300.38080000000002</v>
      </c>
      <c r="D133" s="1">
        <v>211.66807043082099</v>
      </c>
      <c r="E133" s="1">
        <v>200.48135168317501</v>
      </c>
      <c r="F133" s="1">
        <v>21.130700000000001</v>
      </c>
      <c r="G133" s="1">
        <v>25.3854797173713</v>
      </c>
      <c r="H133" s="1">
        <v>128.4939</v>
      </c>
      <c r="I133" s="1">
        <v>7.1788275485425501</v>
      </c>
      <c r="J133" s="1">
        <v>22.382752184957699</v>
      </c>
      <c r="K133" s="1">
        <v>48.197750220496999</v>
      </c>
      <c r="L133" s="1">
        <v>16.7791</v>
      </c>
      <c r="M133" s="1">
        <v>22.726199999999999</v>
      </c>
      <c r="N133" s="1">
        <v>145.47329999999999</v>
      </c>
      <c r="O133" s="1">
        <v>29.637713239054499</v>
      </c>
      <c r="P133" s="1">
        <v>31.7728299406598</v>
      </c>
      <c r="Q133" s="1">
        <v>57.402741649643602</v>
      </c>
      <c r="R133" s="1">
        <v>29.485600000000002</v>
      </c>
      <c r="S133" s="1">
        <v>61.654699999999998</v>
      </c>
      <c r="T133" s="1">
        <v>45.277999999999999</v>
      </c>
      <c r="U133" s="1">
        <v>22.204799999999999</v>
      </c>
      <c r="V133" s="1">
        <v>122.56014</v>
      </c>
      <c r="W133" s="1">
        <v>73.012100000000004</v>
      </c>
      <c r="X133" s="1">
        <v>111.0628</v>
      </c>
      <c r="Y133" s="1">
        <v>54.618699999999997</v>
      </c>
      <c r="Z133" s="1">
        <v>76.279200000000003</v>
      </c>
      <c r="AA133" s="1">
        <v>41.136600000000001</v>
      </c>
      <c r="AB133" s="1">
        <v>22.667999999999999</v>
      </c>
      <c r="AC133" s="1">
        <v>54.5944</v>
      </c>
      <c r="AD133" s="1">
        <v>63.280900000000003</v>
      </c>
      <c r="AE133" s="1">
        <v>37.236199999999997</v>
      </c>
      <c r="AF133" s="1">
        <v>41.719799999999999</v>
      </c>
      <c r="AG133" s="1">
        <v>100.14749999999999</v>
      </c>
      <c r="AH133" s="1">
        <v>50.657200000000003</v>
      </c>
      <c r="AI133" s="1">
        <v>37.449199999999998</v>
      </c>
      <c r="AJ133" s="1">
        <v>40.972685883611298</v>
      </c>
      <c r="AK133" s="1">
        <v>59.327199999999998</v>
      </c>
      <c r="AL133" s="1">
        <v>85.148200000000003</v>
      </c>
    </row>
    <row r="134" spans="1:38" x14ac:dyDescent="0.25">
      <c r="A134" t="s">
        <v>167</v>
      </c>
      <c r="B134" s="1">
        <v>127.312996449536</v>
      </c>
      <c r="C134" s="1">
        <v>292.83350000000002</v>
      </c>
      <c r="D134" s="1">
        <v>212.69285980652</v>
      </c>
      <c r="E134" s="1">
        <v>203.50689668790801</v>
      </c>
      <c r="F134" s="1">
        <v>21.0076</v>
      </c>
      <c r="G134" s="1">
        <v>26.061547376258702</v>
      </c>
      <c r="H134" s="1">
        <v>122.7144</v>
      </c>
      <c r="I134" s="1">
        <v>7.03031484805076</v>
      </c>
      <c r="J134" s="1">
        <v>21.559176064936398</v>
      </c>
      <c r="K134" s="1">
        <v>49.434161466900903</v>
      </c>
      <c r="L134" s="1">
        <v>15.8727</v>
      </c>
      <c r="M134" s="1">
        <v>21.921900000000001</v>
      </c>
      <c r="N134" s="1">
        <v>139.7784</v>
      </c>
      <c r="O134" s="1">
        <v>29.4629069911119</v>
      </c>
      <c r="P134" s="1">
        <v>31.170768732398798</v>
      </c>
      <c r="Q134" s="1">
        <v>57.102243275602603</v>
      </c>
      <c r="R134" s="1">
        <v>29.511199999999999</v>
      </c>
      <c r="S134" s="1">
        <v>59.050199999999997</v>
      </c>
      <c r="T134" s="1">
        <v>39.425699999999999</v>
      </c>
      <c r="U134" s="1">
        <v>22.301500000000001</v>
      </c>
      <c r="V134" s="1">
        <v>122.37209</v>
      </c>
      <c r="W134" s="1">
        <v>70.090199999999996</v>
      </c>
      <c r="X134" s="1">
        <v>106.33759999999999</v>
      </c>
      <c r="Y134" s="1">
        <v>52.835099999999997</v>
      </c>
      <c r="Z134" s="1">
        <v>75.011200000000002</v>
      </c>
      <c r="AA134" s="1">
        <v>40.2089</v>
      </c>
      <c r="AB134" s="1">
        <v>21.989899999999999</v>
      </c>
      <c r="AC134" s="1">
        <v>51.286499999999997</v>
      </c>
      <c r="AD134" s="1">
        <v>60.618200000000002</v>
      </c>
      <c r="AE134" s="1">
        <v>36.0608</v>
      </c>
      <c r="AF134" s="1">
        <v>40.3489</v>
      </c>
      <c r="AG134" s="1">
        <v>96.384600000000006</v>
      </c>
      <c r="AH134" s="1">
        <v>47.517699999999998</v>
      </c>
      <c r="AI134" s="1">
        <v>36.5901</v>
      </c>
      <c r="AJ134" s="1">
        <v>41.105689860648702</v>
      </c>
      <c r="AK134" s="1">
        <v>57.549799999999998</v>
      </c>
      <c r="AL134" s="1">
        <v>83.107900000000001</v>
      </c>
    </row>
    <row r="135" spans="1:38" x14ac:dyDescent="0.25">
      <c r="A135" t="s">
        <v>168</v>
      </c>
      <c r="B135" s="1">
        <v>129.22819999999999</v>
      </c>
      <c r="C135" s="1">
        <v>299.95710000000003</v>
      </c>
      <c r="D135" s="1">
        <v>212.86850000000001</v>
      </c>
      <c r="E135" s="1">
        <v>205.2672</v>
      </c>
      <c r="F135" s="1">
        <v>20.954899999999999</v>
      </c>
      <c r="G135" s="1">
        <v>26.3999850670657</v>
      </c>
      <c r="H135" s="1">
        <v>123.2342</v>
      </c>
      <c r="I135" s="1">
        <v>7.4098800669479097</v>
      </c>
      <c r="J135" s="1">
        <v>21.3142</v>
      </c>
      <c r="K135" s="1">
        <v>50.088931970500099</v>
      </c>
      <c r="L135" s="1">
        <v>16.631900000000002</v>
      </c>
      <c r="M135" s="1">
        <v>22.581199999999999</v>
      </c>
      <c r="N135" s="1">
        <v>141.0104</v>
      </c>
      <c r="O135" s="1">
        <v>29.9176</v>
      </c>
      <c r="P135" s="1">
        <v>32.345402858760302</v>
      </c>
      <c r="Q135" s="1">
        <v>58.600523064204602</v>
      </c>
      <c r="R135" s="1">
        <v>29.9816</v>
      </c>
      <c r="S135" s="1">
        <v>60.206099999999999</v>
      </c>
      <c r="T135" s="1">
        <v>45.0595</v>
      </c>
      <c r="U135" s="1">
        <v>23.4695</v>
      </c>
      <c r="V135" s="1">
        <v>123.82204</v>
      </c>
      <c r="W135" s="1">
        <v>71.378799999999998</v>
      </c>
      <c r="X135" s="1">
        <v>106.9365</v>
      </c>
      <c r="Y135" s="1">
        <v>53.690199999999997</v>
      </c>
      <c r="Z135" s="1">
        <v>75.786699999999996</v>
      </c>
      <c r="AA135" s="1">
        <v>39.063499999999998</v>
      </c>
      <c r="AB135" s="1">
        <v>22.435099999999998</v>
      </c>
      <c r="AC135" s="1">
        <v>56.308300000000003</v>
      </c>
      <c r="AD135" s="1">
        <v>61.3033</v>
      </c>
      <c r="AE135" s="1">
        <v>36.339399999999998</v>
      </c>
      <c r="AF135" s="1">
        <v>40.984699999999997</v>
      </c>
      <c r="AG135" s="1">
        <v>97.327200000000005</v>
      </c>
      <c r="AH135" s="1">
        <v>47.816200000000002</v>
      </c>
      <c r="AI135" s="1">
        <v>36.975999999999999</v>
      </c>
      <c r="AJ135" s="1">
        <v>43.045900000000003</v>
      </c>
      <c r="AK135" s="1">
        <v>58.834699999999998</v>
      </c>
      <c r="AL135" s="1">
        <v>83.506699999999995</v>
      </c>
    </row>
    <row r="136" spans="1:38" x14ac:dyDescent="0.25">
      <c r="A136" t="s">
        <v>169</v>
      </c>
      <c r="B136" s="1">
        <v>130.5924</v>
      </c>
      <c r="C136" s="1">
        <v>310.09350000000001</v>
      </c>
      <c r="D136" s="1">
        <v>216.64769999999999</v>
      </c>
      <c r="E136" s="1">
        <v>209.52889999999999</v>
      </c>
      <c r="F136" s="1">
        <v>21.775400000000001</v>
      </c>
      <c r="G136" s="1">
        <v>27.892396158932801</v>
      </c>
      <c r="H136" s="1">
        <v>123.9825</v>
      </c>
      <c r="I136" s="1">
        <v>7.2221936118980903</v>
      </c>
      <c r="J136" s="1">
        <v>23.011399999999998</v>
      </c>
      <c r="K136" s="1">
        <v>52.764305338924103</v>
      </c>
      <c r="L136" s="1">
        <v>16.446300000000001</v>
      </c>
      <c r="M136" s="1">
        <v>23.7684</v>
      </c>
      <c r="N136" s="1">
        <v>155.5196</v>
      </c>
      <c r="O136" s="1">
        <v>31.387</v>
      </c>
      <c r="P136" s="1">
        <v>38.011456364770801</v>
      </c>
      <c r="Q136" s="1">
        <v>62.776915889957799</v>
      </c>
      <c r="R136" s="1">
        <v>32.852800000000002</v>
      </c>
      <c r="S136" s="1">
        <v>59.345599999999997</v>
      </c>
      <c r="T136" s="1">
        <v>45.082799999999999</v>
      </c>
      <c r="U136" s="1">
        <v>23.861000000000001</v>
      </c>
      <c r="V136" s="1">
        <v>128.60436999999999</v>
      </c>
      <c r="W136" s="1">
        <v>76.636600000000001</v>
      </c>
      <c r="X136" s="1">
        <v>108.66249999999999</v>
      </c>
      <c r="Y136" s="1">
        <v>54.432299999999998</v>
      </c>
      <c r="Z136" s="1">
        <v>73.654399999999995</v>
      </c>
      <c r="AA136" s="1">
        <v>38.078499999999998</v>
      </c>
      <c r="AB136" s="1">
        <v>23.540299999999998</v>
      </c>
      <c r="AC136" s="1">
        <v>57.978999999999999</v>
      </c>
      <c r="AD136" s="1">
        <v>62.982599999999998</v>
      </c>
      <c r="AE136" s="1">
        <v>37.622799999999998</v>
      </c>
      <c r="AF136" s="1">
        <v>41.378900000000002</v>
      </c>
      <c r="AG136" s="1">
        <v>96.6708</v>
      </c>
      <c r="AH136" s="1">
        <v>49.399700000000003</v>
      </c>
      <c r="AI136" s="1">
        <v>36.008000000000003</v>
      </c>
      <c r="AJ136" s="1">
        <v>42.055599999999998</v>
      </c>
      <c r="AK136" s="1">
        <v>62.259099999999997</v>
      </c>
      <c r="AL136" s="1">
        <v>81.828100000000006</v>
      </c>
    </row>
    <row r="137" spans="1:38" x14ac:dyDescent="0.25">
      <c r="A137" t="s">
        <v>170</v>
      </c>
      <c r="B137" s="1">
        <v>124.67529999999999</v>
      </c>
      <c r="C137" s="1">
        <v>297.57870000000003</v>
      </c>
      <c r="D137" s="1">
        <v>210.96350000000001</v>
      </c>
      <c r="E137" s="1">
        <v>202.09039999999999</v>
      </c>
      <c r="F137" s="1">
        <v>21.832599999999999</v>
      </c>
      <c r="G137" s="1">
        <v>26.513395171979599</v>
      </c>
      <c r="H137" s="1">
        <v>116.2154</v>
      </c>
      <c r="I137" s="1">
        <v>6.9703569342510701</v>
      </c>
      <c r="J137" s="1">
        <v>21.943899999999999</v>
      </c>
      <c r="K137" s="1">
        <v>50.095461222351098</v>
      </c>
      <c r="L137" s="1">
        <v>15.709099999999999</v>
      </c>
      <c r="M137" s="1">
        <v>22.245000000000001</v>
      </c>
      <c r="N137" s="1">
        <v>147.0394</v>
      </c>
      <c r="O137" s="1">
        <v>30.5776</v>
      </c>
      <c r="P137" s="1">
        <v>36.887395567650302</v>
      </c>
      <c r="Q137" s="1">
        <v>60.205772312264401</v>
      </c>
      <c r="R137" s="1">
        <v>33.113599999999998</v>
      </c>
      <c r="S137" s="1">
        <v>57.095199999999998</v>
      </c>
      <c r="T137" s="1">
        <v>44.640700000000002</v>
      </c>
      <c r="U137" s="1">
        <v>21.2788</v>
      </c>
      <c r="V137" s="1">
        <v>125.34533999999999</v>
      </c>
      <c r="W137" s="1">
        <v>71.898099999999999</v>
      </c>
      <c r="X137" s="1">
        <v>103.36279999999999</v>
      </c>
      <c r="Y137" s="1">
        <v>51.7742</v>
      </c>
      <c r="Z137" s="1">
        <v>70.470600000000005</v>
      </c>
      <c r="AA137" s="1">
        <v>36.241799999999998</v>
      </c>
      <c r="AB137" s="1">
        <v>22.555</v>
      </c>
      <c r="AC137" s="1">
        <v>54.926499999999997</v>
      </c>
      <c r="AD137" s="1">
        <v>59.901800000000001</v>
      </c>
      <c r="AE137" s="1">
        <v>36.634799999999998</v>
      </c>
      <c r="AF137" s="1">
        <v>39.662100000000002</v>
      </c>
      <c r="AG137" s="1">
        <v>89.390699999999995</v>
      </c>
      <c r="AH137" s="1">
        <v>47.577399999999997</v>
      </c>
      <c r="AI137" s="1">
        <v>34.370899999999999</v>
      </c>
      <c r="AJ137" s="1">
        <v>39.994900000000001</v>
      </c>
      <c r="AK137" s="1">
        <v>58.7333</v>
      </c>
      <c r="AL137" s="1">
        <v>78.639799999999994</v>
      </c>
    </row>
    <row r="138" spans="1:38" x14ac:dyDescent="0.25">
      <c r="A138" t="s">
        <v>171</v>
      </c>
      <c r="B138" s="1">
        <v>123.6623</v>
      </c>
      <c r="C138" s="1">
        <v>295.29950000000002</v>
      </c>
      <c r="D138" s="1">
        <v>206.40809999999999</v>
      </c>
      <c r="E138" s="1">
        <v>196.15940000000001</v>
      </c>
      <c r="F138" s="1">
        <v>21.083200000000001</v>
      </c>
      <c r="G138" s="1">
        <v>26.179316482989702</v>
      </c>
      <c r="H138" s="1">
        <v>115.29810000000001</v>
      </c>
      <c r="I138" s="1">
        <v>6.8733483157966804</v>
      </c>
      <c r="J138" s="1">
        <v>21.909400000000002</v>
      </c>
      <c r="K138" s="1">
        <v>49.511186772907699</v>
      </c>
      <c r="L138" s="1">
        <v>14.9823</v>
      </c>
      <c r="M138" s="1">
        <v>21.4192</v>
      </c>
      <c r="N138" s="1">
        <v>140.04249999999999</v>
      </c>
      <c r="O138" s="1">
        <v>29.279599999999999</v>
      </c>
      <c r="P138" s="1">
        <v>36.239477598692197</v>
      </c>
      <c r="Q138" s="1">
        <v>59.2724499956866</v>
      </c>
      <c r="R138" s="1">
        <v>31.958100000000002</v>
      </c>
      <c r="S138" s="1">
        <v>57.930599999999998</v>
      </c>
      <c r="T138" s="1">
        <v>41.177100000000003</v>
      </c>
      <c r="U138" s="1">
        <v>21.7761</v>
      </c>
      <c r="V138" s="1">
        <v>126.85046</v>
      </c>
      <c r="W138" s="1">
        <v>72.754599999999996</v>
      </c>
      <c r="X138" s="1">
        <v>100.7397</v>
      </c>
      <c r="Y138" s="1">
        <v>50.963700000000003</v>
      </c>
      <c r="Z138" s="1">
        <v>70.715900000000005</v>
      </c>
      <c r="AA138" s="1">
        <v>38.167499999999997</v>
      </c>
      <c r="AB138" s="1">
        <v>21.290800000000001</v>
      </c>
      <c r="AC138" s="1">
        <v>54.185600000000001</v>
      </c>
      <c r="AD138" s="1">
        <v>59.340800000000002</v>
      </c>
      <c r="AE138" s="1">
        <v>35.782200000000003</v>
      </c>
      <c r="AF138" s="1">
        <v>39.640099999999997</v>
      </c>
      <c r="AG138" s="1">
        <v>92.301500000000004</v>
      </c>
      <c r="AH138" s="1">
        <v>46.822200000000002</v>
      </c>
      <c r="AI138" s="1">
        <v>33.778399999999998</v>
      </c>
      <c r="AJ138" s="1">
        <v>41.650700000000001</v>
      </c>
      <c r="AK138" s="1">
        <v>58.7774</v>
      </c>
      <c r="AL138" s="1">
        <v>79.348200000000006</v>
      </c>
    </row>
    <row r="139" spans="1:38" x14ac:dyDescent="0.25">
      <c r="A139" t="s">
        <v>172</v>
      </c>
      <c r="B139" s="1">
        <v>129.41120000000001</v>
      </c>
      <c r="C139" s="1">
        <v>305.6146</v>
      </c>
      <c r="D139" s="1">
        <v>210.92699999999999</v>
      </c>
      <c r="E139" s="1">
        <v>200.3021</v>
      </c>
      <c r="F139" s="1">
        <v>21.544499999999999</v>
      </c>
      <c r="G139" s="1">
        <v>26.274066962512698</v>
      </c>
      <c r="H139" s="1">
        <v>120.11660000000001</v>
      </c>
      <c r="I139" s="1">
        <v>7.3428361361543502</v>
      </c>
      <c r="J139" s="1">
        <v>23.5107</v>
      </c>
      <c r="K139" s="1">
        <v>49.738501683385103</v>
      </c>
      <c r="L139" s="1">
        <v>15.923999999999999</v>
      </c>
      <c r="M139" s="1">
        <v>21.8127</v>
      </c>
      <c r="N139" s="1">
        <v>146.37649999999999</v>
      </c>
      <c r="O139" s="1">
        <v>30.531500000000001</v>
      </c>
      <c r="P139" s="1">
        <v>34.769154977452601</v>
      </c>
      <c r="Q139" s="1">
        <v>59.549436157174199</v>
      </c>
      <c r="R139" s="1">
        <v>30.4375</v>
      </c>
      <c r="S139" s="1">
        <v>60.633499999999998</v>
      </c>
      <c r="T139" s="1">
        <v>37.309899999999999</v>
      </c>
      <c r="U139" s="1">
        <v>22.0198</v>
      </c>
      <c r="V139" s="1">
        <v>125.78686999999999</v>
      </c>
      <c r="W139" s="1">
        <v>73.895099999999999</v>
      </c>
      <c r="X139" s="1">
        <v>104.9513</v>
      </c>
      <c r="Y139" s="1">
        <v>52.961399999999998</v>
      </c>
      <c r="Z139" s="1">
        <v>71.806299999999993</v>
      </c>
      <c r="AA139" s="1">
        <v>40.292299999999997</v>
      </c>
      <c r="AB139" s="1">
        <v>22.061299999999999</v>
      </c>
      <c r="AC139" s="1">
        <v>57.169400000000003</v>
      </c>
      <c r="AD139" s="1">
        <v>61.192500000000003</v>
      </c>
      <c r="AE139" s="1">
        <v>38.016599999999997</v>
      </c>
      <c r="AF139" s="1">
        <v>44.453000000000003</v>
      </c>
      <c r="AG139" s="1">
        <v>96.314400000000006</v>
      </c>
      <c r="AH139" s="1">
        <v>49.003399999999999</v>
      </c>
      <c r="AI139" s="1">
        <v>36.302100000000003</v>
      </c>
      <c r="AJ139" s="1">
        <v>43.443800000000003</v>
      </c>
      <c r="AK139" s="1">
        <v>60.833500000000001</v>
      </c>
      <c r="AL139" s="1">
        <v>81.157899999999998</v>
      </c>
    </row>
    <row r="140" spans="1:38" x14ac:dyDescent="0.25">
      <c r="A140" t="s">
        <v>173</v>
      </c>
      <c r="B140" s="1">
        <v>130.95429999999999</v>
      </c>
      <c r="C140" s="1">
        <v>306.43619999999999</v>
      </c>
      <c r="D140" s="1">
        <v>226.20679999999999</v>
      </c>
      <c r="E140" s="1">
        <v>212.1343</v>
      </c>
      <c r="F140" s="1">
        <v>23.9635</v>
      </c>
      <c r="G140" s="1">
        <v>27.189453795112399</v>
      </c>
      <c r="H140" s="1">
        <v>120.887</v>
      </c>
      <c r="I140" s="1">
        <v>7.571559198678</v>
      </c>
      <c r="J140" s="1">
        <v>21.979800000000001</v>
      </c>
      <c r="K140" s="1">
        <v>51.435151152871398</v>
      </c>
      <c r="L140" s="1">
        <v>15.934900000000001</v>
      </c>
      <c r="M140" s="1">
        <v>20.229700000000001</v>
      </c>
      <c r="N140" s="1">
        <v>148.7627</v>
      </c>
      <c r="O140" s="1">
        <v>31.4922</v>
      </c>
      <c r="P140" s="1">
        <v>28.924584494608499</v>
      </c>
      <c r="Q140" s="1">
        <v>59.246215908647301</v>
      </c>
      <c r="R140" s="1">
        <v>31.851800000000001</v>
      </c>
      <c r="S140" s="1">
        <v>60.096800000000002</v>
      </c>
      <c r="T140" s="1">
        <v>32.9465</v>
      </c>
      <c r="U140" s="1">
        <v>21.7836</v>
      </c>
      <c r="V140" s="1">
        <v>123.96278</v>
      </c>
      <c r="W140" s="1">
        <v>72.250699999999995</v>
      </c>
      <c r="X140" s="1">
        <v>109.1494</v>
      </c>
      <c r="Y140" s="1">
        <v>54.656700000000001</v>
      </c>
      <c r="Z140" s="1">
        <v>72.867099999999994</v>
      </c>
      <c r="AA140" s="1">
        <v>39.360100000000003</v>
      </c>
      <c r="AB140" s="1">
        <v>20.758700000000001</v>
      </c>
      <c r="AC140" s="1">
        <v>61.434800000000003</v>
      </c>
      <c r="AD140" s="1">
        <v>63.890999999999998</v>
      </c>
      <c r="AE140" s="1">
        <v>36.795099999999998</v>
      </c>
      <c r="AF140" s="1">
        <v>46.170499999999997</v>
      </c>
      <c r="AG140" s="1">
        <v>97.849199999999996</v>
      </c>
      <c r="AH140" s="1">
        <v>52.124499999999998</v>
      </c>
      <c r="AI140" s="1">
        <v>34.1753</v>
      </c>
      <c r="AJ140" s="1">
        <v>43.530700000000003</v>
      </c>
      <c r="AK140" s="1">
        <v>61.799900000000001</v>
      </c>
      <c r="AL140" s="1">
        <v>84.495699999999999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70A39-1F3F-3C41-94FC-622953781875}">
  <dimension ref="AL1:AQ135"/>
  <sheetViews>
    <sheetView topLeftCell="Z1" workbookViewId="0">
      <selection activeCell="AN2" sqref="AN2"/>
    </sheetView>
  </sheetViews>
  <sheetFormatPr defaultColWidth="11.42578125" defaultRowHeight="15" x14ac:dyDescent="0.25"/>
  <cols>
    <col min="38" max="38" width="16.28515625" style="55" customWidth="1"/>
    <col min="39" max="39" width="16.28515625" style="56" customWidth="1"/>
    <col min="40" max="43" width="16.28515625" style="55" customWidth="1"/>
  </cols>
  <sheetData>
    <row r="1" spans="38:41" x14ac:dyDescent="0.25">
      <c r="AL1" s="55" t="s">
        <v>291</v>
      </c>
      <c r="AM1" s="56" t="s">
        <v>315</v>
      </c>
      <c r="AN1" s="56" t="s">
        <v>316</v>
      </c>
      <c r="AO1" s="55" t="s">
        <v>311</v>
      </c>
    </row>
    <row r="2" spans="38:41" x14ac:dyDescent="0.25">
      <c r="AL2" s="55" t="str">
        <f ca="1">CalcoliPAC!C4</f>
        <v>01/02/2007</v>
      </c>
      <c r="AM2" s="56">
        <f ca="1">CalcoliPAC!AW4</f>
        <v>1944.0047084912135</v>
      </c>
      <c r="AN2" s="57">
        <f ca="1">CalcoliPAC!BW4</f>
        <v>99952.33860861935</v>
      </c>
      <c r="AO2" s="55">
        <f>Compra_e_Tieni!BJ3</f>
        <v>100000</v>
      </c>
    </row>
    <row r="3" spans="38:41" x14ac:dyDescent="0.25">
      <c r="AL3" s="55" t="str">
        <f ca="1">CalcoliPAC!C5</f>
        <v>01/03/2007</v>
      </c>
      <c r="AM3" s="56">
        <f ca="1">CalcoliPAC!AW5</f>
        <v>1923.698307231215</v>
      </c>
      <c r="AN3" s="57">
        <f ca="1">CalcoliPAC!BW5</f>
        <v>100039.41941863674</v>
      </c>
      <c r="AO3" s="55">
        <f ca="1">Compra_e_Tieni!BJ4</f>
        <v>97526.349151435454</v>
      </c>
    </row>
    <row r="4" spans="38:41" x14ac:dyDescent="0.25">
      <c r="AL4" s="55" t="str">
        <f ca="1">CalcoliPAC!C6</f>
        <v>30/03/2007</v>
      </c>
      <c r="AM4" s="56">
        <f ca="1">CalcoliPAC!AW6</f>
        <v>1907.4223817053344</v>
      </c>
      <c r="AN4" s="57">
        <f ca="1">CalcoliPAC!BW6</f>
        <v>100301.8839433931</v>
      </c>
      <c r="AO4" s="55">
        <f ca="1">Compra_e_Tieni!BJ5</f>
        <v>99692.836235997514</v>
      </c>
    </row>
    <row r="5" spans="38:41" x14ac:dyDescent="0.25">
      <c r="AL5" s="55" t="str">
        <f ca="1">CalcoliPAC!C7</f>
        <v>30/04/2007</v>
      </c>
      <c r="AM5" s="56">
        <f ca="1">CalcoliPAC!AW7</f>
        <v>1931.879935003574</v>
      </c>
      <c r="AN5" s="57">
        <f ca="1">CalcoliPAC!BW7</f>
        <v>100689.11842993111</v>
      </c>
      <c r="AO5" s="55">
        <f ca="1">Compra_e_Tieni!BJ6</f>
        <v>104110.72661883906</v>
      </c>
    </row>
    <row r="6" spans="38:41" x14ac:dyDescent="0.25">
      <c r="AL6" s="55" t="str">
        <f ca="1">CalcoliPAC!C8</f>
        <v>01/06/2007</v>
      </c>
      <c r="AM6" s="56">
        <f ca="1">CalcoliPAC!AW8</f>
        <v>1961.1361409514855</v>
      </c>
      <c r="AN6" s="57">
        <f ca="1">CalcoliPAC!BW8</f>
        <v>100811.45957685525</v>
      </c>
      <c r="AO6" s="55">
        <f ca="1">Compra_e_Tieni!BJ7</f>
        <v>109103.41051410171</v>
      </c>
    </row>
    <row r="7" spans="38:41" x14ac:dyDescent="0.25">
      <c r="AL7" s="55" t="str">
        <f ca="1">CalcoliPAC!C9</f>
        <v>29/06/2007</v>
      </c>
      <c r="AM7" s="56">
        <f ca="1">CalcoliPAC!AW9</f>
        <v>1947.9199022422852</v>
      </c>
      <c r="AN7" s="57">
        <f ca="1">CalcoliPAC!BW9</f>
        <v>100689.75039806215</v>
      </c>
      <c r="AO7" s="55">
        <f ca="1">Compra_e_Tieni!BJ8</f>
        <v>110299.50946500135</v>
      </c>
    </row>
    <row r="8" spans="38:41" x14ac:dyDescent="0.25">
      <c r="AL8" s="55" t="str">
        <f ca="1">CalcoliPAC!C10</f>
        <v>01/08/2007</v>
      </c>
      <c r="AM8" s="56">
        <f ca="1">CalcoliPAC!AW10</f>
        <v>1924.6523292118427</v>
      </c>
      <c r="AN8" s="57">
        <f ca="1">CalcoliPAC!BW10</f>
        <v>100572.97955425644</v>
      </c>
      <c r="AO8" s="55">
        <f ca="1">Compra_e_Tieni!BJ9</f>
        <v>109172.18252704669</v>
      </c>
    </row>
    <row r="9" spans="38:41" x14ac:dyDescent="0.25">
      <c r="AL9" s="55" t="str">
        <f ca="1">CalcoliPAC!C11</f>
        <v>31/08/2007</v>
      </c>
      <c r="AM9" s="56">
        <f ca="1">CalcoliPAC!AW11</f>
        <v>1940.7816203767159</v>
      </c>
      <c r="AN9" s="57">
        <f ca="1">CalcoliPAC!BW11</f>
        <v>101307.81291650349</v>
      </c>
      <c r="AO9" s="55">
        <f ca="1">Compra_e_Tieni!BJ10</f>
        <v>108271.37363312197</v>
      </c>
    </row>
    <row r="10" spans="38:41" x14ac:dyDescent="0.25">
      <c r="AL10" s="55" t="str">
        <f ca="1">CalcoliPAC!C12</f>
        <v>01/10/2007</v>
      </c>
      <c r="AM10" s="56">
        <f ca="1">CalcoliPAC!AW12</f>
        <v>1918.9870995174458</v>
      </c>
      <c r="AN10" s="57">
        <f ca="1">CalcoliPAC!BW12</f>
        <v>101794.70918507602</v>
      </c>
      <c r="AO10" s="55">
        <f ca="1">Compra_e_Tieni!BJ11</f>
        <v>113218.15059520416</v>
      </c>
    </row>
    <row r="11" spans="38:41" x14ac:dyDescent="0.25">
      <c r="AL11" s="55" t="str">
        <f ca="1">CalcoliPAC!C13</f>
        <v>01/11/2007</v>
      </c>
      <c r="AM11" s="56">
        <f ca="1">CalcoliPAC!AW13</f>
        <v>1952.4266214896654</v>
      </c>
      <c r="AN11" s="57">
        <f ca="1">CalcoliPAC!BW13</f>
        <v>100254.01634762716</v>
      </c>
      <c r="AO11" s="55">
        <f ca="1">Compra_e_Tieni!BJ12</f>
        <v>116245.822409805</v>
      </c>
    </row>
    <row r="12" spans="38:41" x14ac:dyDescent="0.25">
      <c r="AL12" s="55" t="str">
        <f ca="1">CalcoliPAC!C14</f>
        <v>30/11/2007</v>
      </c>
      <c r="AM12" s="56">
        <f ca="1">CalcoliPAC!AW14</f>
        <v>1993.4571349205787</v>
      </c>
      <c r="AN12" s="57">
        <f ca="1">CalcoliPAC!BW14</f>
        <v>100167.46221056863</v>
      </c>
      <c r="AO12" s="55">
        <f ca="1">Compra_e_Tieni!BJ13</f>
        <v>107760.90272889187</v>
      </c>
    </row>
    <row r="13" spans="38:41" x14ac:dyDescent="0.25">
      <c r="AL13" s="55" t="str">
        <f ca="1">CalcoliPAC!C15</f>
        <v>31/12/2007</v>
      </c>
      <c r="AM13" s="56">
        <f ca="1">CalcoliPAC!AW15</f>
        <v>1988.6230496401436</v>
      </c>
      <c r="AN13" s="57">
        <f ca="1">CalcoliPAC!BW15</f>
        <v>97582.663548611221</v>
      </c>
      <c r="AO13" s="55">
        <f ca="1">Compra_e_Tieni!BJ14</f>
        <v>107306.50864487818</v>
      </c>
    </row>
    <row r="14" spans="38:41" x14ac:dyDescent="0.25">
      <c r="AL14" s="55" t="str">
        <f ca="1">CalcoliPAC!C16</f>
        <v>01/02/2008</v>
      </c>
      <c r="AM14" s="56">
        <f ca="1">CalcoliPAC!AW16</f>
        <v>1995.2474070528203</v>
      </c>
      <c r="AN14" s="57">
        <f ca="1">CalcoliPAC!BW16</f>
        <v>97870.862060279556</v>
      </c>
      <c r="AO14" s="55">
        <f ca="1">Compra_e_Tieni!BJ15</f>
        <v>95534.188326340111</v>
      </c>
    </row>
    <row r="15" spans="38:41" x14ac:dyDescent="0.25">
      <c r="AL15" s="55" t="str">
        <f ca="1">CalcoliPAC!C17</f>
        <v>29/02/2008</v>
      </c>
      <c r="AM15" s="56">
        <f ca="1">CalcoliPAC!AW17</f>
        <v>1988.9251222039588</v>
      </c>
      <c r="AN15" s="57">
        <f ca="1">CalcoliPAC!BW17</f>
        <v>96046.674573845114</v>
      </c>
      <c r="AO15" s="55">
        <f ca="1">Compra_e_Tieni!BJ16</f>
        <v>96810.182318260486</v>
      </c>
    </row>
    <row r="16" spans="38:41" x14ac:dyDescent="0.25">
      <c r="AL16" s="55" t="str">
        <f ca="1">CalcoliPAC!C18</f>
        <v>01/04/2008</v>
      </c>
      <c r="AM16" s="56">
        <f ca="1">CalcoliPAC!AW18</f>
        <v>1981.4119025899931</v>
      </c>
      <c r="AN16" s="57">
        <f ca="1">CalcoliPAC!BW18</f>
        <v>97568.566143022937</v>
      </c>
      <c r="AO16" s="55">
        <f ca="1">Compra_e_Tieni!BJ17</f>
        <v>89909.800924427836</v>
      </c>
    </row>
    <row r="17" spans="38:41" x14ac:dyDescent="0.25">
      <c r="AL17" s="55" t="str">
        <f ca="1">CalcoliPAC!C19</f>
        <v>30/04/2008</v>
      </c>
      <c r="AM17" s="56">
        <f ca="1">CalcoliPAC!AW19</f>
        <v>1966.1014999576614</v>
      </c>
      <c r="AN17" s="57">
        <f ca="1">CalcoliPAC!BW19</f>
        <v>97922.107172180331</v>
      </c>
      <c r="AO17" s="55">
        <f ca="1">Compra_e_Tieni!BJ18</f>
        <v>95347.822144674501</v>
      </c>
    </row>
    <row r="18" spans="38:41" x14ac:dyDescent="0.25">
      <c r="AL18" s="55" t="str">
        <f ca="1">CalcoliPAC!C20</f>
        <v>30/05/2008</v>
      </c>
      <c r="AM18" s="56">
        <f ca="1">CalcoliPAC!AW20</f>
        <v>1918.9643451491029</v>
      </c>
      <c r="AN18" s="57">
        <f ca="1">CalcoliPAC!BW20</f>
        <v>94622.247346049553</v>
      </c>
      <c r="AO18" s="55">
        <f ca="1">Compra_e_Tieni!BJ19</f>
        <v>96368.472949515592</v>
      </c>
    </row>
    <row r="19" spans="38:41" x14ac:dyDescent="0.25">
      <c r="AL19" s="55" t="str">
        <f ca="1">CalcoliPAC!C21</f>
        <v>01/07/2008</v>
      </c>
      <c r="AM19" s="56">
        <f ca="1">CalcoliPAC!AW21</f>
        <v>2003.6759721614753</v>
      </c>
      <c r="AN19" s="57">
        <f ca="1">CalcoliPAC!BW21</f>
        <v>94750.339063530235</v>
      </c>
      <c r="AO19" s="55">
        <f ca="1">Compra_e_Tieni!BJ20</f>
        <v>86167.588625354649</v>
      </c>
    </row>
    <row r="20" spans="38:41" x14ac:dyDescent="0.25">
      <c r="AL20" s="55" t="str">
        <f ca="1">CalcoliPAC!C22</f>
        <v>01/08/2008</v>
      </c>
      <c r="AM20" s="56">
        <f ca="1">CalcoliPAC!AW22</f>
        <v>1972.204359621898</v>
      </c>
      <c r="AN20" s="57">
        <f ca="1">CalcoliPAC!BW22</f>
        <v>94938.208877038793</v>
      </c>
      <c r="AO20" s="55">
        <f ca="1">Compra_e_Tieni!BJ21</f>
        <v>86401.676389978398</v>
      </c>
    </row>
    <row r="21" spans="38:41" x14ac:dyDescent="0.25">
      <c r="AL21" s="55" t="str">
        <f ca="1">CalcoliPAC!C23</f>
        <v>01/09/2008</v>
      </c>
      <c r="AM21" s="56">
        <f ca="1">CalcoliPAC!AW23</f>
        <v>1952.3780810942742</v>
      </c>
      <c r="AN21" s="57">
        <f ca="1">CalcoliPAC!BW23</f>
        <v>90648.249051194609</v>
      </c>
      <c r="AO21" s="55">
        <f ca="1">Compra_e_Tieni!BJ22</f>
        <v>86502.610659600279</v>
      </c>
    </row>
    <row r="22" spans="38:41" x14ac:dyDescent="0.25">
      <c r="AL22" s="55" t="str">
        <f ca="1">CalcoliPAC!C24</f>
        <v>01/10/2008</v>
      </c>
      <c r="AM22" s="56">
        <f ca="1">CalcoliPAC!AW24</f>
        <v>2013.3297688192829</v>
      </c>
      <c r="AN22" s="57">
        <f ca="1">CalcoliPAC!BW24</f>
        <v>85111.244974383531</v>
      </c>
      <c r="AO22" s="55">
        <f ca="1">Compra_e_Tieni!BJ23</f>
        <v>75647.455932547251</v>
      </c>
    </row>
    <row r="23" spans="38:41" x14ac:dyDescent="0.25">
      <c r="AL23" s="55" t="str">
        <f ca="1">CalcoliPAC!C25</f>
        <v>31/10/2008</v>
      </c>
      <c r="AM23" s="56">
        <f ca="1">CalcoliPAC!AW25</f>
        <v>1982.2773483055175</v>
      </c>
      <c r="AN23" s="57">
        <f ca="1">CalcoliPAC!BW25</f>
        <v>83876.473328659631</v>
      </c>
      <c r="AO23" s="55">
        <f ca="1">Compra_e_Tieni!BJ24</f>
        <v>62300.807091098315</v>
      </c>
    </row>
    <row r="24" spans="38:41" x14ac:dyDescent="0.25">
      <c r="AL24" s="55" t="str">
        <f ca="1">CalcoliPAC!C26</f>
        <v>01/12/2008</v>
      </c>
      <c r="AM24" s="56">
        <f ca="1">CalcoliPAC!AW26</f>
        <v>2002.6760085065041</v>
      </c>
      <c r="AN24" s="57">
        <f ca="1">CalcoliPAC!BW26</f>
        <v>82704.10172168682</v>
      </c>
      <c r="AO24" s="55">
        <f ca="1">Compra_e_Tieni!BJ25</f>
        <v>59587.0261326088</v>
      </c>
    </row>
    <row r="25" spans="38:41" x14ac:dyDescent="0.25">
      <c r="AL25" s="55" t="str">
        <f ca="1">CalcoliPAC!C27</f>
        <v>31/12/2008</v>
      </c>
      <c r="AM25" s="56">
        <f ca="1">CalcoliPAC!AW27</f>
        <v>2019.9575425513917</v>
      </c>
      <c r="AN25" s="57">
        <f ca="1">CalcoliPAC!BW27</f>
        <v>82774.686004188814</v>
      </c>
      <c r="AO25" s="55">
        <f ca="1">Compra_e_Tieni!BJ26</f>
        <v>57417.559544642434</v>
      </c>
    </row>
    <row r="26" spans="38:41" x14ac:dyDescent="0.25">
      <c r="AL26" s="55" t="str">
        <f ca="1">CalcoliPAC!C28</f>
        <v>30/01/2009</v>
      </c>
      <c r="AM26" s="56">
        <f ca="1">CalcoliPAC!AW28</f>
        <v>1994.1129223904754</v>
      </c>
      <c r="AN26" s="57">
        <f ca="1">CalcoliPAC!BW28</f>
        <v>80381.471258887483</v>
      </c>
      <c r="AO26" s="55">
        <f ca="1">Compra_e_Tieni!BJ27</f>
        <v>57430.792585029936</v>
      </c>
    </row>
    <row r="27" spans="38:41" x14ac:dyDescent="0.25">
      <c r="AL27" s="55" t="str">
        <f ca="1">CalcoliPAC!C29</f>
        <v>27/02/2009</v>
      </c>
      <c r="AM27" s="56">
        <f ca="1">CalcoliPAC!AW29</f>
        <v>1983.963019515807</v>
      </c>
      <c r="AN27" s="57">
        <f ca="1">CalcoliPAC!BW29</f>
        <v>81880.624739167048</v>
      </c>
      <c r="AO27" s="55">
        <f ca="1">Compra_e_Tieni!BJ28</f>
        <v>53166.807420129451</v>
      </c>
    </row>
    <row r="28" spans="38:41" x14ac:dyDescent="0.25">
      <c r="AL28" s="55" t="str">
        <f ca="1">CalcoliPAC!C30</f>
        <v>01/04/2009</v>
      </c>
      <c r="AM28" s="56">
        <f ca="1">CalcoliPAC!AW30</f>
        <v>1991.927876740569</v>
      </c>
      <c r="AN28" s="57">
        <f ca="1">CalcoliPAC!BW30</f>
        <v>86424.234933661792</v>
      </c>
      <c r="AO28" s="55">
        <f ca="1">Compra_e_Tieni!BJ29</f>
        <v>55853.102870844363</v>
      </c>
    </row>
    <row r="29" spans="38:41" x14ac:dyDescent="0.25">
      <c r="AL29" s="55" t="str">
        <f ca="1">CalcoliPAC!C31</f>
        <v>30/04/2009</v>
      </c>
      <c r="AM29" s="56">
        <f ca="1">CalcoliPAC!AW31</f>
        <v>1980.8001473767968</v>
      </c>
      <c r="AN29" s="57">
        <f ca="1">CalcoliPAC!BW31</f>
        <v>88875.243910927107</v>
      </c>
      <c r="AO29" s="55">
        <f ca="1">Compra_e_Tieni!BJ30</f>
        <v>62966.329669314662</v>
      </c>
    </row>
    <row r="30" spans="38:41" x14ac:dyDescent="0.25">
      <c r="AL30" s="55" t="str">
        <f ca="1">CalcoliPAC!C32</f>
        <v>01/06/2009</v>
      </c>
      <c r="AM30" s="56">
        <f ca="1">CalcoliPAC!AW32</f>
        <v>1980.6744739027943</v>
      </c>
      <c r="AN30" s="57">
        <f ca="1">CalcoliPAC!BW32</f>
        <v>89390.799701341108</v>
      </c>
      <c r="AO30" s="55">
        <f ca="1">Compra_e_Tieni!BJ31</f>
        <v>66971.587301557927</v>
      </c>
    </row>
    <row r="31" spans="38:41" x14ac:dyDescent="0.25">
      <c r="AL31" s="55" t="str">
        <f ca="1">CalcoliPAC!C33</f>
        <v>01/07/2009</v>
      </c>
      <c r="AM31" s="56">
        <f ca="1">CalcoliPAC!AW33</f>
        <v>2002.2903443405671</v>
      </c>
      <c r="AN31" s="57">
        <f ca="1">CalcoliPAC!BW33</f>
        <v>93074.549762998824</v>
      </c>
      <c r="AO31" s="55">
        <f ca="1">Compra_e_Tieni!BJ32</f>
        <v>67743.639524604907</v>
      </c>
    </row>
    <row r="32" spans="38:41" x14ac:dyDescent="0.25">
      <c r="AL32" s="55" t="str">
        <f ca="1">CalcoliPAC!C34</f>
        <v>31/07/2009</v>
      </c>
      <c r="AM32" s="56">
        <f ca="1">CalcoliPAC!AW34</f>
        <v>1987.9187100698146</v>
      </c>
      <c r="AN32" s="57">
        <f ca="1">CalcoliPAC!BW34</f>
        <v>93775.367867961642</v>
      </c>
      <c r="AO32" s="55">
        <f ca="1">Compra_e_Tieni!BJ33</f>
        <v>73075.517239653389</v>
      </c>
    </row>
    <row r="33" spans="38:41" x14ac:dyDescent="0.25">
      <c r="AL33" s="55" t="str">
        <f ca="1">CalcoliPAC!C35</f>
        <v>01/09/2009</v>
      </c>
      <c r="AM33" s="56">
        <f ca="1">CalcoliPAC!AW35</f>
        <v>1978.0554548405048</v>
      </c>
      <c r="AN33" s="57">
        <f ca="1">CalcoliPAC!BW35</f>
        <v>95984.582609743971</v>
      </c>
      <c r="AO33" s="55">
        <f ca="1">Compra_e_Tieni!BJ34</f>
        <v>73873.704088702623</v>
      </c>
    </row>
    <row r="34" spans="38:41" x14ac:dyDescent="0.25">
      <c r="AL34" s="55" t="str">
        <f ca="1">CalcoliPAC!C36</f>
        <v>01/10/2009</v>
      </c>
      <c r="AM34" s="56">
        <f ca="1">CalcoliPAC!AW36</f>
        <v>2011.427240007263</v>
      </c>
      <c r="AN34" s="57">
        <f ca="1">CalcoliPAC!BW36</f>
        <v>95005.551567657953</v>
      </c>
      <c r="AO34" s="55">
        <f ca="1">Compra_e_Tieni!BJ35</f>
        <v>76824.198747342118</v>
      </c>
    </row>
    <row r="35" spans="38:41" x14ac:dyDescent="0.25">
      <c r="AL35" s="55" t="str">
        <f ca="1">CalcoliPAC!C37</f>
        <v>30/10/2009</v>
      </c>
      <c r="AM35" s="56">
        <f ca="1">CalcoliPAC!AW37</f>
        <v>2011.7272289865957</v>
      </c>
      <c r="AN35" s="57">
        <f ca="1">CalcoliPAC!BW37</f>
        <v>97209.882716712222</v>
      </c>
      <c r="AO35" s="55">
        <f ca="1">Compra_e_Tieni!BJ36</f>
        <v>75710.434037552943</v>
      </c>
    </row>
    <row r="36" spans="38:41" x14ac:dyDescent="0.25">
      <c r="AL36" s="55" t="str">
        <f ca="1">CalcoliPAC!C38</f>
        <v>01/12/2009</v>
      </c>
      <c r="AM36" s="56">
        <f ca="1">CalcoliPAC!AW38</f>
        <v>1988.6541013772849</v>
      </c>
      <c r="AN36" s="57">
        <f ca="1">CalcoliPAC!BW38</f>
        <v>99885.846527418194</v>
      </c>
      <c r="AO36" s="55">
        <f ca="1">Compra_e_Tieni!BJ37</f>
        <v>78411.885256632129</v>
      </c>
    </row>
    <row r="37" spans="38:41" x14ac:dyDescent="0.25">
      <c r="AL37" s="55" t="str">
        <f ca="1">CalcoliPAC!C39</f>
        <v>31/12/2009</v>
      </c>
      <c r="AM37" s="56">
        <f ca="1">CalcoliPAC!AW39</f>
        <v>2027.5653847695796</v>
      </c>
      <c r="AN37" s="57">
        <f ca="1">CalcoliPAC!BW39</f>
        <v>99337.847502125311</v>
      </c>
      <c r="AO37" s="55">
        <f ca="1">Compra_e_Tieni!BJ38</f>
        <v>81545.002008424301</v>
      </c>
    </row>
    <row r="38" spans="38:41" x14ac:dyDescent="0.25">
      <c r="AL38" s="55" t="str">
        <f ca="1">CalcoliPAC!C40</f>
        <v>01/02/2010</v>
      </c>
      <c r="AM38" s="56">
        <f ca="1">CalcoliPAC!AW40</f>
        <v>2013.1232252514385</v>
      </c>
      <c r="AN38" s="57">
        <f ca="1">CalcoliPAC!BW40</f>
        <v>100850.60101079974</v>
      </c>
      <c r="AO38" s="55">
        <f ca="1">Compra_e_Tieni!BJ39</f>
        <v>80573.620168082096</v>
      </c>
    </row>
    <row r="39" spans="38:41" x14ac:dyDescent="0.25">
      <c r="AL39" s="55" t="str">
        <f ca="1">CalcoliPAC!C41</f>
        <v>01/03/2010</v>
      </c>
      <c r="AM39" s="56">
        <f ca="1">CalcoliPAC!AW41</f>
        <v>2016.5067635540238</v>
      </c>
      <c r="AN39" s="57">
        <f ca="1">CalcoliPAC!BW41</f>
        <v>107312.40695818444</v>
      </c>
      <c r="AO39" s="55">
        <f ca="1">Compra_e_Tieni!BJ40</f>
        <v>82299.579606492844</v>
      </c>
    </row>
    <row r="40" spans="38:41" x14ac:dyDescent="0.25">
      <c r="AL40" s="55" t="str">
        <f ca="1">CalcoliPAC!C42</f>
        <v>01/04/2010</v>
      </c>
      <c r="AM40" s="56">
        <f ca="1">CalcoliPAC!AW42</f>
        <v>1952.7772241725297</v>
      </c>
      <c r="AN40" s="57">
        <f ca="1">CalcoliPAC!BW42</f>
        <v>106635.15929728834</v>
      </c>
      <c r="AO40" s="55">
        <f ca="1">Compra_e_Tieni!BJ41</f>
        <v>89170.155278819671</v>
      </c>
    </row>
    <row r="41" spans="38:41" x14ac:dyDescent="0.25">
      <c r="AL41" s="55" t="str">
        <f ca="1">CalcoliPAC!C43</f>
        <v>30/04/2010</v>
      </c>
      <c r="AM41" s="56">
        <f ca="1">CalcoliPAC!AW43</f>
        <v>1921.2648738086186</v>
      </c>
      <c r="AN41" s="57">
        <f ca="1">CalcoliPAC!BW43</f>
        <v>102340.88931525158</v>
      </c>
      <c r="AO41" s="55">
        <f ca="1">Compra_e_Tieni!BJ42</f>
        <v>88562.045683713412</v>
      </c>
    </row>
    <row r="42" spans="38:41" x14ac:dyDescent="0.25">
      <c r="AL42" s="55" t="str">
        <f ca="1">CalcoliPAC!C44</f>
        <v>01/06/2010</v>
      </c>
      <c r="AM42" s="56">
        <f ca="1">CalcoliPAC!AW44</f>
        <v>1976.4693857438524</v>
      </c>
      <c r="AN42" s="57">
        <f ca="1">CalcoliPAC!BW44</f>
        <v>100474.47410536977</v>
      </c>
      <c r="AO42" s="55">
        <f ca="1">Compra_e_Tieni!BJ43</f>
        <v>83887.699703923296</v>
      </c>
    </row>
    <row r="43" spans="38:41" x14ac:dyDescent="0.25">
      <c r="AL43" s="55" t="str">
        <f ca="1">CalcoliPAC!C45</f>
        <v>01/07/2010</v>
      </c>
      <c r="AM43" s="56">
        <f ca="1">CalcoliPAC!AW45</f>
        <v>2045.0684765026904</v>
      </c>
      <c r="AN43" s="57">
        <f ca="1">CalcoliPAC!BW45</f>
        <v>104951.05187649286</v>
      </c>
      <c r="AO43" s="55">
        <f ca="1">Compra_e_Tieni!BJ44</f>
        <v>82234.862397334975</v>
      </c>
    </row>
    <row r="44" spans="38:41" x14ac:dyDescent="0.25">
      <c r="AL44" s="55" t="str">
        <f ca="1">CalcoliPAC!C46</f>
        <v>30/07/2010</v>
      </c>
      <c r="AM44" s="56">
        <f ca="1">CalcoliPAC!AW46</f>
        <v>1930.8437616437129</v>
      </c>
      <c r="AN44" s="57">
        <f ca="1">CalcoliPAC!BW46</f>
        <v>104656.07009831285</v>
      </c>
      <c r="AO44" s="55">
        <f ca="1">Compra_e_Tieni!BJ45</f>
        <v>86748.726487000167</v>
      </c>
    </row>
    <row r="45" spans="38:41" x14ac:dyDescent="0.25">
      <c r="AL45" s="55" t="str">
        <f ca="1">CalcoliPAC!C47</f>
        <v>01/09/2010</v>
      </c>
      <c r="AM45" s="56">
        <f ca="1">CalcoliPAC!AW47</f>
        <v>1941.5295267006113</v>
      </c>
      <c r="AN45" s="57">
        <f ca="1">CalcoliPAC!BW47</f>
        <v>108238.2498240506</v>
      </c>
      <c r="AO45" s="55">
        <f ca="1">Compra_e_Tieni!BJ46</f>
        <v>86517.496786803691</v>
      </c>
    </row>
    <row r="46" spans="38:41" x14ac:dyDescent="0.25">
      <c r="AL46" s="55" t="str">
        <f ca="1">CalcoliPAC!C48</f>
        <v>01/10/2010</v>
      </c>
      <c r="AM46" s="56">
        <f ca="1">CalcoliPAC!AW48</f>
        <v>1932.6183651882816</v>
      </c>
      <c r="AN46" s="57">
        <f ca="1">CalcoliPAC!BW48</f>
        <v>111263.61706111614</v>
      </c>
      <c r="AO46" s="55">
        <f ca="1">Compra_e_Tieni!BJ47</f>
        <v>90149.010939097891</v>
      </c>
    </row>
    <row r="47" spans="38:41" x14ac:dyDescent="0.25">
      <c r="AL47" s="55" t="str">
        <f ca="1">CalcoliPAC!C49</f>
        <v>01/11/2010</v>
      </c>
      <c r="AM47" s="56">
        <f ca="1">CalcoliPAC!AW49</f>
        <v>1951.620536122379</v>
      </c>
      <c r="AN47" s="57">
        <f ca="1">CalcoliPAC!BW49</f>
        <v>113789.40159953687</v>
      </c>
      <c r="AO47" s="55">
        <f ca="1">Compra_e_Tieni!BJ48</f>
        <v>93036.334438584978</v>
      </c>
    </row>
    <row r="48" spans="38:41" x14ac:dyDescent="0.25">
      <c r="AL48" s="55" t="str">
        <f ca="1">CalcoliPAC!C50</f>
        <v>01/12/2010</v>
      </c>
      <c r="AM48" s="56">
        <f ca="1">CalcoliPAC!AW50</f>
        <v>1950.3645540355587</v>
      </c>
      <c r="AN48" s="57">
        <f ca="1">CalcoliPAC!BW50</f>
        <v>118481.37748842285</v>
      </c>
      <c r="AO48" s="55">
        <f ca="1">Compra_e_Tieni!BJ49</f>
        <v>95178.484659224996</v>
      </c>
    </row>
    <row r="49" spans="38:41" x14ac:dyDescent="0.25">
      <c r="AL49" s="55" t="str">
        <f ca="1">CalcoliPAC!C51</f>
        <v>31/12/2010</v>
      </c>
      <c r="AM49" s="56">
        <f ca="1">CalcoliPAC!AW51</f>
        <v>1983.6502688422202</v>
      </c>
      <c r="AN49" s="57">
        <f ca="1">CalcoliPAC!BW51</f>
        <v>120928.33619074608</v>
      </c>
      <c r="AO49" s="55">
        <f ca="1">Compra_e_Tieni!BJ50</f>
        <v>99275.820171105152</v>
      </c>
    </row>
    <row r="50" spans="38:41" x14ac:dyDescent="0.25">
      <c r="AL50" s="55" t="str">
        <f ca="1">CalcoliPAC!C52</f>
        <v>01/02/2011</v>
      </c>
      <c r="AM50" s="56">
        <f ca="1">CalcoliPAC!AW52</f>
        <v>0</v>
      </c>
      <c r="AN50" s="57">
        <f ca="1">CalcoliPAC!BW52</f>
        <v>120222.18455699185</v>
      </c>
      <c r="AO50" s="55">
        <f ca="1">Compra_e_Tieni!BJ51</f>
        <v>101236.1640262927</v>
      </c>
    </row>
    <row r="51" spans="38:41" x14ac:dyDescent="0.25">
      <c r="AL51" s="55" t="str">
        <f ca="1">CalcoliPAC!C53</f>
        <v>01/03/2011</v>
      </c>
      <c r="AM51" s="56">
        <f ca="1">CalcoliPAC!AW53</f>
        <v>0</v>
      </c>
      <c r="AN51" s="57">
        <f ca="1">CalcoliPAC!BW53</f>
        <v>121217.95550326412</v>
      </c>
      <c r="AO51" s="55">
        <f ca="1">Compra_e_Tieni!BJ52</f>
        <v>100453.60522475121</v>
      </c>
    </row>
    <row r="52" spans="38:41" x14ac:dyDescent="0.25">
      <c r="AL52" s="55" t="str">
        <f ca="1">CalcoliPAC!C54</f>
        <v>01/04/2011</v>
      </c>
      <c r="AM52" s="56">
        <f ca="1">CalcoliPAC!AW54</f>
        <v>0</v>
      </c>
      <c r="AN52" s="57">
        <f ca="1">CalcoliPAC!BW54</f>
        <v>123110.68074592296</v>
      </c>
      <c r="AO52" s="55">
        <f ca="1">Compra_e_Tieni!BJ53</f>
        <v>101635.30329801755</v>
      </c>
    </row>
    <row r="53" spans="38:41" x14ac:dyDescent="0.25">
      <c r="AL53" s="55" t="str">
        <f ca="1">CalcoliPAC!C55</f>
        <v>29/04/2011</v>
      </c>
      <c r="AM53" s="56">
        <f ca="1">CalcoliPAC!AW55</f>
        <v>0</v>
      </c>
      <c r="AN53" s="57">
        <f ca="1">CalcoliPAC!BW55</f>
        <v>121505.36792907651</v>
      </c>
      <c r="AO53" s="55">
        <f ca="1">Compra_e_Tieni!BJ54</f>
        <v>103383.3655032589</v>
      </c>
    </row>
    <row r="54" spans="38:41" x14ac:dyDescent="0.25">
      <c r="AL54" s="55" t="str">
        <f ca="1">CalcoliPAC!C56</f>
        <v>01/06/2011</v>
      </c>
      <c r="AM54" s="56">
        <f ca="1">CalcoliPAC!AW56</f>
        <v>0</v>
      </c>
      <c r="AN54" s="57">
        <f ca="1">CalcoliPAC!BW56</f>
        <v>119984.15647108125</v>
      </c>
      <c r="AO54" s="55">
        <f ca="1">Compra_e_Tieni!BJ55</f>
        <v>102039.47082390446</v>
      </c>
    </row>
    <row r="55" spans="38:41" x14ac:dyDescent="0.25">
      <c r="AL55" s="55" t="str">
        <f ca="1">CalcoliPAC!C57</f>
        <v>01/07/2011</v>
      </c>
      <c r="AM55" s="56">
        <f ca="1">CalcoliPAC!AW57</f>
        <v>0</v>
      </c>
      <c r="AN55" s="57">
        <f ca="1">CalcoliPAC!BW57</f>
        <v>115523.06439166822</v>
      </c>
      <c r="AO55" s="55">
        <f ca="1">Compra_e_Tieni!BJ56</f>
        <v>100685.60363369262</v>
      </c>
    </row>
    <row r="56" spans="38:41" x14ac:dyDescent="0.25">
      <c r="AL56" s="55" t="str">
        <f ca="1">CalcoliPAC!C58</f>
        <v>01/08/2011</v>
      </c>
      <c r="AM56" s="56">
        <f ca="1">CalcoliPAC!AW58</f>
        <v>0</v>
      </c>
      <c r="AN56" s="57">
        <f ca="1">CalcoliPAC!BW58</f>
        <v>106563.44291593711</v>
      </c>
      <c r="AO56" s="55">
        <f ca="1">Compra_e_Tieni!BJ57</f>
        <v>97229.887513098263</v>
      </c>
    </row>
    <row r="57" spans="38:41" x14ac:dyDescent="0.25">
      <c r="AL57" s="55" t="str">
        <f ca="1">CalcoliPAC!C59</f>
        <v>01/09/2011</v>
      </c>
      <c r="AM57" s="56">
        <f ca="1">CalcoliPAC!AW59</f>
        <v>0</v>
      </c>
      <c r="AN57" s="57">
        <f ca="1">CalcoliPAC!BW59</f>
        <v>99455.296897072112</v>
      </c>
      <c r="AO57" s="55">
        <f ca="1">Compra_e_Tieni!BJ58</f>
        <v>89129.560804115812</v>
      </c>
    </row>
    <row r="58" spans="38:41" x14ac:dyDescent="0.25">
      <c r="AL58" s="55" t="str">
        <f ca="1">CalcoliPAC!C60</f>
        <v>30/09/2011</v>
      </c>
      <c r="AM58" s="56">
        <f ca="1">CalcoliPAC!AW60</f>
        <v>0</v>
      </c>
      <c r="AN58" s="57">
        <f ca="1">CalcoliPAC!BW60</f>
        <v>105515.29305201405</v>
      </c>
      <c r="AO58" s="55">
        <f ca="1">Compra_e_Tieni!BJ59</f>
        <v>82464.850745395364</v>
      </c>
    </row>
    <row r="59" spans="38:41" x14ac:dyDescent="0.25">
      <c r="AL59" s="55" t="str">
        <f ca="1">CalcoliPAC!C61</f>
        <v>01/11/2011</v>
      </c>
      <c r="AM59" s="56">
        <f ca="1">CalcoliPAC!AW61</f>
        <v>0</v>
      </c>
      <c r="AN59" s="57">
        <f ca="1">CalcoliPAC!BW61</f>
        <v>106953.21958464771</v>
      </c>
      <c r="AO59" s="55">
        <f ca="1">Compra_e_Tieni!BJ60</f>
        <v>87931.277494464492</v>
      </c>
    </row>
    <row r="60" spans="38:41" x14ac:dyDescent="0.25">
      <c r="AL60" s="55" t="str">
        <f ca="1">CalcoliPAC!C62</f>
        <v>01/12/2011</v>
      </c>
      <c r="AM60" s="56">
        <f ca="1">CalcoliPAC!AW62</f>
        <v>0</v>
      </c>
      <c r="AN60" s="57">
        <f ca="1">CalcoliPAC!BW62</f>
        <v>107626.6453361483</v>
      </c>
      <c r="AO60" s="55">
        <f ca="1">Compra_e_Tieni!BJ61</f>
        <v>89104.31666591308</v>
      </c>
    </row>
    <row r="61" spans="38:41" x14ac:dyDescent="0.25">
      <c r="AL61" s="55" t="str">
        <f ca="1">CalcoliPAC!C63</f>
        <v>30/12/2011</v>
      </c>
      <c r="AM61" s="56">
        <f ca="1">CalcoliPAC!AW63</f>
        <v>0</v>
      </c>
      <c r="AN61" s="57">
        <f ca="1">CalcoliPAC!BW63</f>
        <v>115041.53856830025</v>
      </c>
      <c r="AO61" s="55">
        <f ca="1">Compra_e_Tieni!BJ62</f>
        <v>89552.55987971845</v>
      </c>
    </row>
    <row r="62" spans="38:41" x14ac:dyDescent="0.25">
      <c r="AL62" s="55" t="str">
        <f ca="1">CalcoliPAC!C64</f>
        <v>01/02/2012</v>
      </c>
      <c r="AM62" s="56">
        <f ca="1">CalcoliPAC!AW64</f>
        <v>0</v>
      </c>
      <c r="AN62" s="57">
        <f ca="1">CalcoliPAC!BW64</f>
        <v>119549.57334187721</v>
      </c>
      <c r="AO62" s="55">
        <f ca="1">Compra_e_Tieni!BJ63</f>
        <v>96154.399316389696</v>
      </c>
    </row>
    <row r="63" spans="38:41" x14ac:dyDescent="0.25">
      <c r="AL63" s="55" t="str">
        <f ca="1">CalcoliPAC!C65</f>
        <v>01/03/2012</v>
      </c>
      <c r="AM63" s="56">
        <f ca="1">CalcoliPAC!AW65</f>
        <v>0</v>
      </c>
      <c r="AN63" s="57">
        <f ca="1">CalcoliPAC!BW65</f>
        <v>119912.91601956465</v>
      </c>
      <c r="AO63" s="55">
        <f ca="1">Compra_e_Tieni!BJ64</f>
        <v>100138.67060999903</v>
      </c>
    </row>
    <row r="64" spans="38:41" x14ac:dyDescent="0.25">
      <c r="AL64" s="55" t="str">
        <f ca="1">CalcoliPAC!C66</f>
        <v>30/03/2012</v>
      </c>
      <c r="AM64" s="56">
        <f ca="1">CalcoliPAC!AW66</f>
        <v>0</v>
      </c>
      <c r="AN64" s="57">
        <f ca="1">CalcoliPAC!BW66</f>
        <v>118157.05316201066</v>
      </c>
      <c r="AO64" s="55">
        <f ca="1">Compra_e_Tieni!BJ65</f>
        <v>100259.99350327047</v>
      </c>
    </row>
    <row r="65" spans="38:41" x14ac:dyDescent="0.25">
      <c r="AL65" s="55" t="str">
        <f ca="1">CalcoliPAC!C67</f>
        <v>30/04/2012</v>
      </c>
      <c r="AM65" s="56">
        <f ca="1">CalcoliPAC!AW67</f>
        <v>0</v>
      </c>
      <c r="AN65" s="57">
        <f ca="1">CalcoliPAC!BW67</f>
        <v>109580.26989523484</v>
      </c>
      <c r="AO65" s="55">
        <f ca="1">Compra_e_Tieni!BJ66</f>
        <v>98955.283052824176</v>
      </c>
    </row>
    <row r="66" spans="38:41" x14ac:dyDescent="0.25">
      <c r="AL66" s="55" t="str">
        <f ca="1">CalcoliPAC!C68</f>
        <v>01/06/2012</v>
      </c>
      <c r="AM66" s="56">
        <f ca="1">CalcoliPAC!AW68</f>
        <v>0</v>
      </c>
      <c r="AN66" s="57">
        <f ca="1">CalcoliPAC!BW68</f>
        <v>114254.94919930951</v>
      </c>
      <c r="AO66" s="55">
        <f ca="1">Compra_e_Tieni!BJ67</f>
        <v>91304.188938826483</v>
      </c>
    </row>
    <row r="67" spans="38:41" x14ac:dyDescent="0.25">
      <c r="AL67" s="55" t="str">
        <f ca="1">CalcoliPAC!C69</f>
        <v>29/06/2012</v>
      </c>
      <c r="AM67" s="56">
        <f ca="1">CalcoliPAC!AW69</f>
        <v>0</v>
      </c>
      <c r="AN67" s="57">
        <f ca="1">CalcoliPAC!BW69</f>
        <v>120347.80410957156</v>
      </c>
      <c r="AO67" s="55">
        <f ca="1">Compra_e_Tieni!BJ68</f>
        <v>95370.095047039285</v>
      </c>
    </row>
    <row r="68" spans="38:41" x14ac:dyDescent="0.25">
      <c r="AL68" s="55" t="str">
        <f ca="1">CalcoliPAC!C70</f>
        <v>01/08/2012</v>
      </c>
      <c r="AM68" s="56">
        <f ca="1">CalcoliPAC!AW70</f>
        <v>0</v>
      </c>
      <c r="AN68" s="57">
        <f ca="1">CalcoliPAC!BW70</f>
        <v>120830.82072525728</v>
      </c>
      <c r="AO68" s="55">
        <f ca="1">Compra_e_Tieni!BJ69</f>
        <v>100502.30237616459</v>
      </c>
    </row>
    <row r="69" spans="38:41" x14ac:dyDescent="0.25">
      <c r="AL69" s="55" t="str">
        <f ca="1">CalcoliPAC!C71</f>
        <v>31/08/2012</v>
      </c>
      <c r="AM69" s="56">
        <f ca="1">CalcoliPAC!AW71</f>
        <v>0</v>
      </c>
      <c r="AN69" s="57">
        <f ca="1">CalcoliPAC!BW71</f>
        <v>123744.53631111425</v>
      </c>
      <c r="AO69" s="55">
        <f ca="1">Compra_e_Tieni!BJ70</f>
        <v>100852.16768842323</v>
      </c>
    </row>
    <row r="70" spans="38:41" x14ac:dyDescent="0.25">
      <c r="AL70" s="55" t="str">
        <f ca="1">CalcoliPAC!C72</f>
        <v>01/10/2012</v>
      </c>
      <c r="AM70" s="56">
        <f ca="1">CalcoliPAC!AW72</f>
        <v>0</v>
      </c>
      <c r="AN70" s="57">
        <f ca="1">CalcoliPAC!BW72</f>
        <v>124278.22844860845</v>
      </c>
      <c r="AO70" s="55">
        <f ca="1">Compra_e_Tieni!BJ71</f>
        <v>103617.13434208116</v>
      </c>
    </row>
    <row r="71" spans="38:41" x14ac:dyDescent="0.25">
      <c r="AL71" s="55" t="str">
        <f ca="1">CalcoliPAC!C73</f>
        <v>01/11/2012</v>
      </c>
      <c r="AM71" s="56">
        <f ca="1">CalcoliPAC!AW73</f>
        <v>0</v>
      </c>
      <c r="AN71" s="57">
        <f ca="1">CalcoliPAC!BW73</f>
        <v>126555.53189616327</v>
      </c>
      <c r="AO71" s="55">
        <f ca="1">Compra_e_Tieni!BJ72</f>
        <v>104039.34975737524</v>
      </c>
    </row>
    <row r="72" spans="38:41" x14ac:dyDescent="0.25">
      <c r="AL72" s="55" t="str">
        <f ca="1">CalcoliPAC!C74</f>
        <v>30/11/2012</v>
      </c>
      <c r="AM72" s="56">
        <f ca="1">CalcoliPAC!AW74</f>
        <v>0</v>
      </c>
      <c r="AN72" s="57">
        <f ca="1">CalcoliPAC!BW74</f>
        <v>127966.77885670416</v>
      </c>
      <c r="AO72" s="55">
        <f ca="1">Compra_e_Tieni!BJ73</f>
        <v>105963.59997834651</v>
      </c>
    </row>
    <row r="73" spans="38:41" x14ac:dyDescent="0.25">
      <c r="AL73" s="55" t="str">
        <f ca="1">CalcoliPAC!C75</f>
        <v>31/12/2012</v>
      </c>
      <c r="AM73" s="56">
        <f ca="1">CalcoliPAC!AW75</f>
        <v>0</v>
      </c>
      <c r="AN73" s="57">
        <f ca="1">CalcoliPAC!BW75</f>
        <v>132542.46853756887</v>
      </c>
      <c r="AO73" s="55">
        <f ca="1">Compra_e_Tieni!BJ74</f>
        <v>107301.28092008457</v>
      </c>
    </row>
    <row r="74" spans="38:41" x14ac:dyDescent="0.25">
      <c r="AL74" s="55" t="str">
        <f ca="1">CalcoliPAC!C76</f>
        <v>01/02/2013</v>
      </c>
      <c r="AM74" s="56">
        <f ca="1">CalcoliPAC!AW76</f>
        <v>0</v>
      </c>
      <c r="AN74" s="57">
        <f ca="1">CalcoliPAC!BW76</f>
        <v>135414.80517441523</v>
      </c>
      <c r="AO74" s="55">
        <f ca="1">Compra_e_Tieni!BJ75</f>
        <v>111056.62275847849</v>
      </c>
    </row>
    <row r="75" spans="38:41" x14ac:dyDescent="0.25">
      <c r="AL75" s="55" t="str">
        <f ca="1">CalcoliPAC!C77</f>
        <v>01/03/2013</v>
      </c>
      <c r="AM75" s="56">
        <f ca="1">CalcoliPAC!AW77</f>
        <v>0</v>
      </c>
      <c r="AN75" s="57">
        <f ca="1">CalcoliPAC!BW77</f>
        <v>137131.94327095483</v>
      </c>
      <c r="AO75" s="55">
        <f ca="1">Compra_e_Tieni!BJ76</f>
        <v>113508.60216305111</v>
      </c>
    </row>
    <row r="76" spans="38:41" x14ac:dyDescent="0.25">
      <c r="AL76" s="55" t="str">
        <f ca="1">CalcoliPAC!C78</f>
        <v>28/03/2013</v>
      </c>
      <c r="AM76" s="56">
        <f ca="1">CalcoliPAC!AW78</f>
        <v>0</v>
      </c>
      <c r="AN76" s="57">
        <f ca="1">CalcoliPAC!BW78</f>
        <v>137481.18451096595</v>
      </c>
      <c r="AO76" s="55">
        <f ca="1">Compra_e_Tieni!BJ77</f>
        <v>114809.13153925189</v>
      </c>
    </row>
    <row r="77" spans="38:41" x14ac:dyDescent="0.25">
      <c r="AL77" s="55" t="str">
        <f ca="1">CalcoliPAC!C79</f>
        <v>30/04/2013</v>
      </c>
      <c r="AM77" s="56">
        <f ca="1">CalcoliPAC!AW79</f>
        <v>0</v>
      </c>
      <c r="AN77" s="57">
        <f ca="1">CalcoliPAC!BW79</f>
        <v>140326.32758956458</v>
      </c>
      <c r="AO77" s="55">
        <f ca="1">Compra_e_Tieni!BJ78</f>
        <v>115179.72620886652</v>
      </c>
    </row>
    <row r="78" spans="38:41" x14ac:dyDescent="0.25">
      <c r="AL78" s="55" t="str">
        <f ca="1">CalcoliPAC!C80</f>
        <v>31/05/2013</v>
      </c>
      <c r="AM78" s="56">
        <f ca="1">CalcoliPAC!AW80</f>
        <v>0</v>
      </c>
      <c r="AN78" s="57">
        <f ca="1">CalcoliPAC!BW80</f>
        <v>135519.18219267082</v>
      </c>
      <c r="AO78" s="55">
        <f ca="1">Compra_e_Tieni!BJ79</f>
        <v>117465.27859422912</v>
      </c>
    </row>
    <row r="79" spans="38:41" x14ac:dyDescent="0.25">
      <c r="AL79" s="55" t="str">
        <f ca="1">CalcoliPAC!C81</f>
        <v>01/07/2013</v>
      </c>
      <c r="AM79" s="56">
        <f ca="1">CalcoliPAC!AW81</f>
        <v>0</v>
      </c>
      <c r="AN79" s="57">
        <f ca="1">CalcoliPAC!BW81</f>
        <v>141665.41232536332</v>
      </c>
      <c r="AO79" s="55">
        <f ca="1">Compra_e_Tieni!BJ80</f>
        <v>113157.54027506105</v>
      </c>
    </row>
    <row r="80" spans="38:41" x14ac:dyDescent="0.25">
      <c r="AL80" s="55" t="str">
        <f ca="1">CalcoliPAC!C82</f>
        <v>01/08/2013</v>
      </c>
      <c r="AM80" s="56">
        <f ca="1">CalcoliPAC!AW82</f>
        <v>0</v>
      </c>
      <c r="AN80" s="57">
        <f ca="1">CalcoliPAC!BW82</f>
        <v>139062.73432823012</v>
      </c>
      <c r="AO80" s="55">
        <f ca="1">Compra_e_Tieni!BJ81</f>
        <v>118367.17586961022</v>
      </c>
    </row>
    <row r="81" spans="38:41" x14ac:dyDescent="0.25">
      <c r="AL81" s="55" t="str">
        <f ca="1">CalcoliPAC!C83</f>
        <v>30/08/2013</v>
      </c>
      <c r="AM81" s="56">
        <f ca="1">CalcoliPAC!AW83</f>
        <v>0</v>
      </c>
      <c r="AN81" s="57">
        <f ca="1">CalcoliPAC!BW83</f>
        <v>147003.46101231742</v>
      </c>
      <c r="AO81" s="55">
        <f ca="1">Compra_e_Tieni!BJ82</f>
        <v>116117.17830779043</v>
      </c>
    </row>
    <row r="82" spans="38:41" x14ac:dyDescent="0.25">
      <c r="AL82" s="55" t="str">
        <f ca="1">CalcoliPAC!C84</f>
        <v>01/10/2013</v>
      </c>
      <c r="AM82" s="56">
        <f ca="1">CalcoliPAC!AW84</f>
        <v>0</v>
      </c>
      <c r="AN82" s="57">
        <f ca="1">CalcoliPAC!BW84</f>
        <v>149729.84054346441</v>
      </c>
      <c r="AO82" s="55">
        <f ca="1">Compra_e_Tieni!BJ83</f>
        <v>122857.2198229331</v>
      </c>
    </row>
    <row r="83" spans="38:41" x14ac:dyDescent="0.25">
      <c r="AL83" s="55" t="str">
        <f ca="1">CalcoliPAC!C85</f>
        <v>01/11/2013</v>
      </c>
      <c r="AM83" s="56">
        <f ca="1">CalcoliPAC!AW85</f>
        <v>0</v>
      </c>
      <c r="AN83" s="57">
        <f ca="1">CalcoliPAC!BW85</f>
        <v>152201.87121293199</v>
      </c>
      <c r="AO83" s="55">
        <f ca="1">Compra_e_Tieni!BJ84</f>
        <v>125376.17824889328</v>
      </c>
    </row>
    <row r="84" spans="38:41" x14ac:dyDescent="0.25">
      <c r="AL84" s="55" t="str">
        <f ca="1">CalcoliPAC!C86</f>
        <v>29/11/2013</v>
      </c>
      <c r="AM84" s="56">
        <f ca="1">CalcoliPAC!AW86</f>
        <v>0</v>
      </c>
      <c r="AN84" s="57">
        <f ca="1">CalcoliPAC!BW86</f>
        <v>153478.98170292238</v>
      </c>
      <c r="AO84" s="55">
        <f ca="1">Compra_e_Tieni!BJ85</f>
        <v>127402.12708137826</v>
      </c>
    </row>
    <row r="85" spans="38:41" x14ac:dyDescent="0.25">
      <c r="AL85" s="55" t="str">
        <f ca="1">CalcoliPAC!C87</f>
        <v>31/12/2013</v>
      </c>
      <c r="AM85" s="56">
        <f ca="1">CalcoliPAC!AW87</f>
        <v>0</v>
      </c>
      <c r="AN85" s="57">
        <f ca="1">CalcoliPAC!BW87</f>
        <v>149181.4301356037</v>
      </c>
      <c r="AO85" s="55">
        <f ca="1">Compra_e_Tieni!BJ86</f>
        <v>128353.04533268292</v>
      </c>
    </row>
    <row r="86" spans="38:41" x14ac:dyDescent="0.25">
      <c r="AL86" s="55" t="str">
        <f ca="1">CalcoliPAC!C88</f>
        <v>31/01/2014</v>
      </c>
      <c r="AM86" s="56">
        <f ca="1">CalcoliPAC!AW88</f>
        <v>0</v>
      </c>
      <c r="AN86" s="57">
        <f ca="1">CalcoliPAC!BW88</f>
        <v>154199.32017424799</v>
      </c>
      <c r="AO86" s="55">
        <f ca="1">Compra_e_Tieni!BJ87</f>
        <v>124569.18624845686</v>
      </c>
    </row>
    <row r="87" spans="38:41" x14ac:dyDescent="0.25">
      <c r="AL87" s="55" t="str">
        <f ca="1">CalcoliPAC!C89</f>
        <v>28/02/2014</v>
      </c>
      <c r="AM87" s="56">
        <f ca="1">CalcoliPAC!AW89</f>
        <v>0</v>
      </c>
      <c r="AN87" s="57">
        <f ca="1">CalcoliPAC!BW89</f>
        <v>155562.7135766854</v>
      </c>
      <c r="AO87" s="55">
        <f ca="1">Compra_e_Tieni!BJ88</f>
        <v>128863.16110784067</v>
      </c>
    </row>
    <row r="88" spans="38:41" x14ac:dyDescent="0.25">
      <c r="AL88" s="55" t="str">
        <f ca="1">CalcoliPAC!C90</f>
        <v>01/04/2014</v>
      </c>
      <c r="AM88" s="56">
        <f ca="1">CalcoliPAC!AW90</f>
        <v>0</v>
      </c>
      <c r="AN88" s="57">
        <f ca="1">CalcoliPAC!BW90</f>
        <v>153674.69144360634</v>
      </c>
      <c r="AO88" s="55">
        <f ca="1">Compra_e_Tieni!BJ89</f>
        <v>130055.37519306167</v>
      </c>
    </row>
    <row r="89" spans="38:41" x14ac:dyDescent="0.25">
      <c r="AL89" s="55" t="str">
        <f ca="1">CalcoliPAC!C91</f>
        <v>30/04/2014</v>
      </c>
      <c r="AM89" s="56">
        <f ca="1">CalcoliPAC!AW91</f>
        <v>0</v>
      </c>
      <c r="AN89" s="57">
        <f ca="1">CalcoliPAC!BW91</f>
        <v>158626.87243186828</v>
      </c>
      <c r="AO89" s="55">
        <f ca="1">Compra_e_Tieni!BJ90</f>
        <v>128591.68709317494</v>
      </c>
    </row>
    <row r="90" spans="38:41" x14ac:dyDescent="0.25">
      <c r="AL90" s="55" t="str">
        <f ca="1">CalcoliPAC!C92</f>
        <v>30/05/2014</v>
      </c>
      <c r="AM90" s="56">
        <f ca="1">CalcoliPAC!AW92</f>
        <v>0</v>
      </c>
      <c r="AN90" s="57">
        <f ca="1">CalcoliPAC!BW92</f>
        <v>159452.42641156114</v>
      </c>
      <c r="AO90" s="55">
        <f ca="1">Compra_e_Tieni!BJ91</f>
        <v>132869.16832443624</v>
      </c>
    </row>
    <row r="91" spans="38:41" x14ac:dyDescent="0.25">
      <c r="AL91" s="55" t="str">
        <f ca="1">CalcoliPAC!C93</f>
        <v>01/07/2014</v>
      </c>
      <c r="AM91" s="56">
        <f ca="1">CalcoliPAC!AW93</f>
        <v>0</v>
      </c>
      <c r="AN91" s="57">
        <f ca="1">CalcoliPAC!BW93</f>
        <v>157372.11426181177</v>
      </c>
      <c r="AO91" s="55">
        <f ca="1">Compra_e_Tieni!BJ92</f>
        <v>133715.88458544877</v>
      </c>
    </row>
    <row r="92" spans="38:41" x14ac:dyDescent="0.25">
      <c r="AL92" s="55" t="str">
        <f ca="1">CalcoliPAC!C94</f>
        <v>01/08/2014</v>
      </c>
      <c r="AM92" s="56">
        <f ca="1">CalcoliPAC!AW94</f>
        <v>0</v>
      </c>
      <c r="AN92" s="57">
        <f ca="1">CalcoliPAC!BW94</f>
        <v>163539.66189469493</v>
      </c>
      <c r="AO92" s="55">
        <f ca="1">Compra_e_Tieni!BJ93</f>
        <v>132170.67076368327</v>
      </c>
    </row>
    <row r="93" spans="38:41" x14ac:dyDescent="0.25">
      <c r="AL93" s="55" t="str">
        <f ca="1">CalcoliPAC!C95</f>
        <v>01/09/2014</v>
      </c>
      <c r="AM93" s="56">
        <f ca="1">CalcoliPAC!AW95</f>
        <v>0</v>
      </c>
      <c r="AN93" s="57">
        <f ca="1">CalcoliPAC!BW95</f>
        <v>160784.94766536151</v>
      </c>
      <c r="AO93" s="55">
        <f ca="1">Compra_e_Tieni!BJ94</f>
        <v>137368.93482096546</v>
      </c>
    </row>
    <row r="94" spans="38:41" x14ac:dyDescent="0.25">
      <c r="AL94" s="55" t="str">
        <f ca="1">CalcoliPAC!C96</f>
        <v>01/10/2014</v>
      </c>
      <c r="AM94" s="56">
        <f ca="1">CalcoliPAC!AW96</f>
        <v>0</v>
      </c>
      <c r="AN94" s="57">
        <f ca="1">CalcoliPAC!BW96</f>
        <v>161880.68594707773</v>
      </c>
      <c r="AO94" s="55">
        <f ca="1">Compra_e_Tieni!BJ95</f>
        <v>134602.84826660284</v>
      </c>
    </row>
    <row r="95" spans="38:41" x14ac:dyDescent="0.25">
      <c r="AL95" s="55" t="str">
        <f ca="1">CalcoliPAC!C97</f>
        <v>31/10/2014</v>
      </c>
      <c r="AM95" s="56">
        <f ca="1">CalcoliPAC!AW97</f>
        <v>0</v>
      </c>
      <c r="AN95" s="57">
        <f ca="1">CalcoliPAC!BW97</f>
        <v>165449.69317158702</v>
      </c>
      <c r="AO95" s="55">
        <f ca="1">Compra_e_Tieni!BJ96</f>
        <v>135751.45377172693</v>
      </c>
    </row>
    <row r="96" spans="38:41" x14ac:dyDescent="0.25">
      <c r="AL96" s="55" t="str">
        <f ca="1">CalcoliPAC!C98</f>
        <v>01/12/2014</v>
      </c>
      <c r="AM96" s="56">
        <f ca="1">CalcoliPAC!AW98</f>
        <v>0</v>
      </c>
      <c r="AN96" s="57">
        <f ca="1">CalcoliPAC!BW98</f>
        <v>167770.42941641086</v>
      </c>
      <c r="AO96" s="55">
        <f ca="1">Compra_e_Tieni!BJ97</f>
        <v>138476.06066206138</v>
      </c>
    </row>
    <row r="97" spans="38:41" x14ac:dyDescent="0.25">
      <c r="AL97" s="55" t="str">
        <f ca="1">CalcoliPAC!C99</f>
        <v>31/12/2014</v>
      </c>
      <c r="AM97" s="56">
        <f ca="1">CalcoliPAC!AW99</f>
        <v>0</v>
      </c>
      <c r="AN97" s="57">
        <f ca="1">CalcoliPAC!BW99</f>
        <v>175947.95369900999</v>
      </c>
      <c r="AO97" s="55">
        <f ca="1">Compra_e_Tieni!BJ98</f>
        <v>140369.73241673975</v>
      </c>
    </row>
    <row r="98" spans="38:41" x14ac:dyDescent="0.25">
      <c r="AL98" s="55" t="str">
        <f ca="1">CalcoliPAC!C100</f>
        <v>30/01/2015</v>
      </c>
      <c r="AM98" s="56">
        <f ca="1">CalcoliPAC!AW100</f>
        <v>0</v>
      </c>
      <c r="AN98" s="57">
        <f ca="1">CalcoliPAC!BW100</f>
        <v>186979.56704249559</v>
      </c>
      <c r="AO98" s="55">
        <f ca="1">Compra_e_Tieni!BJ99</f>
        <v>147237.13162748702</v>
      </c>
    </row>
    <row r="99" spans="38:41" x14ac:dyDescent="0.25">
      <c r="AL99" s="55" t="str">
        <f ca="1">CalcoliPAC!C101</f>
        <v>27/02/2015</v>
      </c>
      <c r="AM99" s="56">
        <f ca="1">CalcoliPAC!AW101</f>
        <v>0</v>
      </c>
      <c r="AN99" s="57">
        <f ca="1">CalcoliPAC!BW101</f>
        <v>190114.66315682943</v>
      </c>
      <c r="AO99" s="55">
        <f ca="1">Compra_e_Tieni!BJ100</f>
        <v>156403.62200530735</v>
      </c>
    </row>
    <row r="100" spans="38:41" x14ac:dyDescent="0.25">
      <c r="AL100" s="55" t="str">
        <f ca="1">CalcoliPAC!C102</f>
        <v>01/04/2015</v>
      </c>
      <c r="AM100" s="56">
        <f ca="1">CalcoliPAC!AW102</f>
        <v>0</v>
      </c>
      <c r="AN100" s="57">
        <f ca="1">CalcoliPAC!BW102</f>
        <v>190278.49342096466</v>
      </c>
      <c r="AO100" s="55">
        <f ca="1">Compra_e_Tieni!BJ101</f>
        <v>159077.14961559011</v>
      </c>
    </row>
    <row r="101" spans="38:41" x14ac:dyDescent="0.25">
      <c r="AL101" s="55" t="str">
        <f ca="1">CalcoliPAC!C103</f>
        <v>30/04/2015</v>
      </c>
      <c r="AM101" s="56">
        <f ca="1">CalcoliPAC!AW103</f>
        <v>0</v>
      </c>
      <c r="AN101" s="57">
        <f ca="1">CalcoliPAC!BW103</f>
        <v>194546.53925713661</v>
      </c>
      <c r="AO101" s="55">
        <f ca="1">Compra_e_Tieni!BJ102</f>
        <v>159795.46489028225</v>
      </c>
    </row>
    <row r="102" spans="38:41" x14ac:dyDescent="0.25">
      <c r="AL102" s="55" t="str">
        <f ca="1">CalcoliPAC!C104</f>
        <v>01/06/2015</v>
      </c>
      <c r="AM102" s="56">
        <f ca="1">CalcoliPAC!AW104</f>
        <v>0</v>
      </c>
      <c r="AN102" s="57">
        <f ca="1">CalcoliPAC!BW104</f>
        <v>186846.56367611518</v>
      </c>
      <c r="AO102" s="55">
        <f ca="1">Compra_e_Tieni!BJ103</f>
        <v>162977.84940049326</v>
      </c>
    </row>
    <row r="103" spans="38:41" x14ac:dyDescent="0.25">
      <c r="AL103" s="55" t="str">
        <f ca="1">CalcoliPAC!C105</f>
        <v>01/07/2015</v>
      </c>
      <c r="AM103" s="56">
        <f ca="1">CalcoliPAC!AW105</f>
        <v>0</v>
      </c>
      <c r="AN103" s="57">
        <f ca="1">CalcoliPAC!BW105</f>
        <v>186826.4604226721</v>
      </c>
      <c r="AO103" s="55">
        <f ca="1">Compra_e_Tieni!BJ104</f>
        <v>156428.52431062871</v>
      </c>
    </row>
    <row r="104" spans="38:41" x14ac:dyDescent="0.25">
      <c r="AL104" s="55" t="str">
        <f ca="1">CalcoliPAC!C106</f>
        <v>31/07/2015</v>
      </c>
      <c r="AM104" s="56">
        <f ca="1">CalcoliPAC!AW106</f>
        <v>0</v>
      </c>
      <c r="AN104" s="57">
        <f ca="1">CalcoliPAC!BW106</f>
        <v>167511.02519574924</v>
      </c>
      <c r="AO104" s="55">
        <f ca="1">Compra_e_Tieni!BJ105</f>
        <v>155908.70869698393</v>
      </c>
    </row>
    <row r="105" spans="38:41" x14ac:dyDescent="0.25">
      <c r="AL105" s="55" t="str">
        <f ca="1">CalcoliPAC!C107</f>
        <v>01/09/2015</v>
      </c>
      <c r="AM105" s="56">
        <f ca="1">CalcoliPAC!AW107</f>
        <v>0</v>
      </c>
      <c r="AN105" s="57">
        <f ca="1">CalcoliPAC!BW107</f>
        <v>165934.89440726038</v>
      </c>
      <c r="AO105" s="55">
        <f ca="1">Compra_e_Tieni!BJ106</f>
        <v>139309.30044355628</v>
      </c>
    </row>
    <row r="106" spans="38:41" x14ac:dyDescent="0.25">
      <c r="AL106" s="55" t="str">
        <f ca="1">CalcoliPAC!C108</f>
        <v>01/10/2015</v>
      </c>
      <c r="AM106" s="56">
        <f ca="1">CalcoliPAC!AW108</f>
        <v>0</v>
      </c>
      <c r="AN106" s="57">
        <f ca="1">CalcoliPAC!BW108</f>
        <v>181125.51142653089</v>
      </c>
      <c r="AO106" s="55">
        <f ca="1">Compra_e_Tieni!BJ107</f>
        <v>138003.79378433735</v>
      </c>
    </row>
    <row r="107" spans="38:41" x14ac:dyDescent="0.25">
      <c r="AL107" s="55" t="str">
        <f ca="1">CalcoliPAC!C109</f>
        <v>30/10/2015</v>
      </c>
      <c r="AM107" s="56">
        <f ca="1">CalcoliPAC!AW109</f>
        <v>0</v>
      </c>
      <c r="AN107" s="57">
        <f ca="1">CalcoliPAC!BW109</f>
        <v>187968.36326850916</v>
      </c>
      <c r="AO107" s="55">
        <f ca="1">Compra_e_Tieni!BJ108</f>
        <v>150868.791411413</v>
      </c>
    </row>
    <row r="108" spans="38:41" x14ac:dyDescent="0.25">
      <c r="AL108" s="55" t="str">
        <f ca="1">CalcoliPAC!C110</f>
        <v>01/12/2015</v>
      </c>
      <c r="AM108" s="56">
        <f ca="1">CalcoliPAC!AW110</f>
        <v>0</v>
      </c>
      <c r="AN108" s="57">
        <f ca="1">CalcoliPAC!BW110</f>
        <v>179883.02214280344</v>
      </c>
      <c r="AO108" s="55">
        <f ca="1">Compra_e_Tieni!BJ109</f>
        <v>156351.45178079722</v>
      </c>
    </row>
    <row r="109" spans="38:41" x14ac:dyDescent="0.25">
      <c r="AL109" s="55" t="str">
        <f ca="1">CalcoliPAC!C111</f>
        <v>31/12/2015</v>
      </c>
      <c r="AM109" s="56">
        <f ca="1">CalcoliPAC!AW111</f>
        <v>0</v>
      </c>
      <c r="AN109" s="57">
        <f ca="1">CalcoliPAC!BW111</f>
        <v>169471.29866112434</v>
      </c>
      <c r="AO109" s="55">
        <f ca="1">Compra_e_Tieni!BJ110</f>
        <v>149502.35369367059</v>
      </c>
    </row>
    <row r="110" spans="38:41" x14ac:dyDescent="0.25">
      <c r="AL110" s="55" t="str">
        <f ca="1">CalcoliPAC!C112</f>
        <v>01/02/2016</v>
      </c>
      <c r="AM110" s="56">
        <f ca="1">CalcoliPAC!AW112</f>
        <v>0</v>
      </c>
      <c r="AN110" s="57">
        <f ca="1">CalcoliPAC!BW112</f>
        <v>170898.16561149847</v>
      </c>
      <c r="AO110" s="55">
        <f ca="1">Compra_e_Tieni!BJ111</f>
        <v>140465.77326237934</v>
      </c>
    </row>
    <row r="111" spans="38:41" x14ac:dyDescent="0.25">
      <c r="AL111" s="55" t="str">
        <f ca="1">CalcoliPAC!C113</f>
        <v>01/03/2016</v>
      </c>
      <c r="AM111" s="56">
        <f ca="1">CalcoliPAC!AW113</f>
        <v>0</v>
      </c>
      <c r="AN111" s="57">
        <f ca="1">CalcoliPAC!BW113</f>
        <v>173169.33029352463</v>
      </c>
      <c r="AO111" s="55">
        <f ca="1">Compra_e_Tieni!BJ112</f>
        <v>141774.47148909781</v>
      </c>
    </row>
    <row r="112" spans="38:41" x14ac:dyDescent="0.25">
      <c r="AL112" s="55" t="str">
        <f ca="1">CalcoliPAC!C114</f>
        <v>01/04/2016</v>
      </c>
      <c r="AM112" s="56">
        <f ca="1">CalcoliPAC!AW114</f>
        <v>0</v>
      </c>
      <c r="AN112" s="57">
        <f ca="1">CalcoliPAC!BW114</f>
        <v>173233.87091560083</v>
      </c>
      <c r="AO112" s="55">
        <f ca="1">Compra_e_Tieni!BJ113</f>
        <v>144121.6109869568</v>
      </c>
    </row>
    <row r="113" spans="38:41" x14ac:dyDescent="0.25">
      <c r="AL113" s="55" t="str">
        <f ca="1">CalcoliPAC!C115</f>
        <v>29/04/2016</v>
      </c>
      <c r="AM113" s="56">
        <f ca="1">CalcoliPAC!AW115</f>
        <v>0</v>
      </c>
      <c r="AN113" s="57">
        <f ca="1">CalcoliPAC!BW115</f>
        <v>177406.14137114794</v>
      </c>
      <c r="AO113" s="55">
        <f ca="1">Compra_e_Tieni!BJ114</f>
        <v>144313.41709565534</v>
      </c>
    </row>
    <row r="114" spans="38:41" x14ac:dyDescent="0.25">
      <c r="AL114" s="55" t="str">
        <f ca="1">CalcoliPAC!C116</f>
        <v>01/06/2016</v>
      </c>
      <c r="AM114" s="56">
        <f ca="1">CalcoliPAC!AW116</f>
        <v>0</v>
      </c>
      <c r="AN114" s="57">
        <f ca="1">CalcoliPAC!BW116</f>
        <v>175341.65479632272</v>
      </c>
      <c r="AO114" s="55">
        <f ca="1">Compra_e_Tieni!BJ115</f>
        <v>147611.91582214186</v>
      </c>
    </row>
    <row r="115" spans="38:41" x14ac:dyDescent="0.25">
      <c r="AL115" s="55" t="str">
        <f ca="1">CalcoliPAC!C117</f>
        <v>01/07/2016</v>
      </c>
      <c r="AM115" s="56">
        <f ca="1">CalcoliPAC!AW117</f>
        <v>0</v>
      </c>
      <c r="AN115" s="57">
        <f ca="1">CalcoliPAC!BW117</f>
        <v>184355.31848937663</v>
      </c>
      <c r="AO115" s="55">
        <f ca="1">Compra_e_Tieni!BJ116</f>
        <v>146154.72890441684</v>
      </c>
    </row>
    <row r="116" spans="38:41" x14ac:dyDescent="0.25">
      <c r="AL116" s="55" t="str">
        <f ca="1">CalcoliPAC!C118</f>
        <v>01/08/2016</v>
      </c>
      <c r="AM116" s="56">
        <f ca="1">CalcoliPAC!AW118</f>
        <v>0</v>
      </c>
      <c r="AN116" s="57">
        <f ca="1">CalcoliPAC!BW118</f>
        <v>186810.98009084965</v>
      </c>
      <c r="AO116" s="55">
        <f ca="1">Compra_e_Tieni!BJ117</f>
        <v>153701.28455993097</v>
      </c>
    </row>
    <row r="117" spans="38:41" x14ac:dyDescent="0.25">
      <c r="AL117" s="55" t="str">
        <f ca="1">CalcoliPAC!C119</f>
        <v>01/09/2016</v>
      </c>
      <c r="AM117" s="56">
        <f ca="1">CalcoliPAC!AW119</f>
        <v>0</v>
      </c>
      <c r="AN117" s="57">
        <f ca="1">CalcoliPAC!BW119</f>
        <v>187839.12915148967</v>
      </c>
      <c r="AO117" s="55">
        <f ca="1">Compra_e_Tieni!BJ118</f>
        <v>155854.14593393035</v>
      </c>
    </row>
    <row r="118" spans="38:41" x14ac:dyDescent="0.25">
      <c r="AL118" s="55" t="str">
        <f ca="1">CalcoliPAC!C120</f>
        <v>30/09/2016</v>
      </c>
      <c r="AM118" s="56">
        <f ca="1">CalcoliPAC!AW120</f>
        <v>0</v>
      </c>
      <c r="AN118" s="57">
        <f ca="1">CalcoliPAC!BW120</f>
        <v>182025.34629561001</v>
      </c>
      <c r="AO118" s="55">
        <f ca="1">Compra_e_Tieni!BJ119</f>
        <v>156757.68221638957</v>
      </c>
    </row>
    <row r="119" spans="38:41" x14ac:dyDescent="0.25">
      <c r="AL119" s="55" t="str">
        <f ca="1">CalcoliPAC!C121</f>
        <v>01/11/2016</v>
      </c>
      <c r="AM119" s="56">
        <f ca="1">CalcoliPAC!AW121</f>
        <v>0</v>
      </c>
      <c r="AN119" s="57">
        <f ca="1">CalcoliPAC!BW121</f>
        <v>187546.74812530715</v>
      </c>
      <c r="AO119" s="55">
        <f ca="1">Compra_e_Tieni!BJ120</f>
        <v>152096.14614149253</v>
      </c>
    </row>
    <row r="120" spans="38:41" x14ac:dyDescent="0.25">
      <c r="AL120" s="55" t="str">
        <f ca="1">CalcoliPAC!C122</f>
        <v>01/12/2016</v>
      </c>
      <c r="AM120" s="56">
        <f ca="1">CalcoliPAC!AW122</f>
        <v>0</v>
      </c>
      <c r="AN120" s="57">
        <f ca="1">CalcoliPAC!BW122</f>
        <v>194767.97232210066</v>
      </c>
      <c r="AO120" s="55">
        <f ca="1">Compra_e_Tieni!BJ121</f>
        <v>156606.7615693988</v>
      </c>
    </row>
    <row r="121" spans="38:41" x14ac:dyDescent="0.25">
      <c r="AL121" s="55" t="str">
        <f ca="1">CalcoliPAC!C123</f>
        <v>30/12/2016</v>
      </c>
      <c r="AM121" s="56">
        <f ca="1">CalcoliPAC!AW123</f>
        <v>0</v>
      </c>
      <c r="AN121" s="57">
        <f ca="1">CalcoliPAC!BW123</f>
        <v>198210.38435038578</v>
      </c>
      <c r="AO121" s="55">
        <f ca="1">Compra_e_Tieni!BJ122</f>
        <v>162252.73900068912</v>
      </c>
    </row>
    <row r="122" spans="38:41" x14ac:dyDescent="0.25">
      <c r="AL122" s="55" t="str">
        <f ca="1">CalcoliPAC!C124</f>
        <v>01/02/2017</v>
      </c>
      <c r="AM122" s="56">
        <f ca="1">CalcoliPAC!AW124</f>
        <v>0</v>
      </c>
      <c r="AN122" s="57">
        <f ca="1">CalcoliPAC!BW124</f>
        <v>208515.87847372261</v>
      </c>
      <c r="AO122" s="55">
        <f ca="1">Compra_e_Tieni!BJ123</f>
        <v>165479.36065176135</v>
      </c>
    </row>
    <row r="123" spans="38:41" x14ac:dyDescent="0.25">
      <c r="AL123" s="55" t="str">
        <f ca="1">CalcoliPAC!C125</f>
        <v>01/03/2017</v>
      </c>
      <c r="AM123" s="56">
        <f>CalcoliPAC!AW125</f>
        <v>0</v>
      </c>
      <c r="AN123" s="55" t="s">
        <v>274</v>
      </c>
      <c r="AO123" s="55" t="s">
        <v>274</v>
      </c>
    </row>
    <row r="124" spans="38:41" x14ac:dyDescent="0.25">
      <c r="AL124" s="55">
        <f>CalcoliPAC!C126</f>
        <v>0</v>
      </c>
    </row>
    <row r="125" spans="38:41" x14ac:dyDescent="0.25">
      <c r="AL125" s="55">
        <f>CalcoliPAC!C127</f>
        <v>0</v>
      </c>
    </row>
    <row r="126" spans="38:41" x14ac:dyDescent="0.25">
      <c r="AL126" s="55">
        <f>CalcoliPAC!C128</f>
        <v>0</v>
      </c>
    </row>
    <row r="127" spans="38:41" x14ac:dyDescent="0.25">
      <c r="AL127" s="55">
        <f>CalcoliPAC!C129</f>
        <v>0</v>
      </c>
    </row>
    <row r="128" spans="38:41" x14ac:dyDescent="0.25">
      <c r="AL128" s="55">
        <f>CalcoliPAC!C130</f>
        <v>0</v>
      </c>
    </row>
    <row r="129" spans="38:38" x14ac:dyDescent="0.25">
      <c r="AL129" s="55">
        <f>CalcoliPAC!C131</f>
        <v>0</v>
      </c>
    </row>
    <row r="130" spans="38:38" x14ac:dyDescent="0.25">
      <c r="AL130" s="55">
        <f>CalcoliPAC!C132</f>
        <v>0</v>
      </c>
    </row>
    <row r="131" spans="38:38" x14ac:dyDescent="0.25">
      <c r="AL131" s="55">
        <f>CalcoliPAC!C133</f>
        <v>0</v>
      </c>
    </row>
    <row r="132" spans="38:38" x14ac:dyDescent="0.25">
      <c r="AL132" s="55">
        <f>CalcoliPAC!C134</f>
        <v>0</v>
      </c>
    </row>
    <row r="133" spans="38:38" x14ac:dyDescent="0.25">
      <c r="AL133" s="55">
        <f>CalcoliPAC!C135</f>
        <v>0</v>
      </c>
    </row>
    <row r="134" spans="38:38" x14ac:dyDescent="0.25">
      <c r="AL134" s="55">
        <f>CalcoliPAC!C136</f>
        <v>0</v>
      </c>
    </row>
    <row r="135" spans="38:38" x14ac:dyDescent="0.25">
      <c r="AL135" s="55">
        <f>CalcoliPAC!C137</f>
        <v>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13</vt:i4>
      </vt:variant>
    </vt:vector>
  </HeadingPairs>
  <TitlesOfParts>
    <vt:vector size="18" baseType="lpstr">
      <vt:lpstr>Sintesi</vt:lpstr>
      <vt:lpstr>CalcoliPAC</vt:lpstr>
      <vt:lpstr>Compra_e_Tieni</vt:lpstr>
      <vt:lpstr>Dati</vt:lpstr>
      <vt:lpstr>Grafico</vt:lpstr>
      <vt:lpstr>Comm_MAX</vt:lpstr>
      <vt:lpstr>Comm_Min</vt:lpstr>
      <vt:lpstr>Comm_Perc</vt:lpstr>
      <vt:lpstr>diff_perc</vt:lpstr>
      <vt:lpstr>FoglioDati</vt:lpstr>
      <vt:lpstr>InvestitoPAC</vt:lpstr>
      <vt:lpstr>N_MERCATI</vt:lpstr>
      <vt:lpstr>N_RATE</vt:lpstr>
      <vt:lpstr>RataETF</vt:lpstr>
      <vt:lpstr>RataPAC</vt:lpstr>
      <vt:lpstr>rend_mensile</vt:lpstr>
      <vt:lpstr>rend_monetario</vt:lpstr>
      <vt:lpstr>RigaInizio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Alessandro Pedone</dc:creator>
  <cp:lastModifiedBy>Alessandro Pedone</cp:lastModifiedBy>
  <dcterms:created xsi:type="dcterms:W3CDTF">2018-06-23T13:24:50Z</dcterms:created>
  <dcterms:modified xsi:type="dcterms:W3CDTF">2018-07-03T15:10:13Z</dcterms:modified>
</cp:coreProperties>
</file>